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Workgroups\FPC Marketing\Regulatory Dockets\20190016-EG DSM Goals\Discovery\Staff\ROGS\Staff's 3rd (26-52)\"/>
    </mc:Choice>
  </mc:AlternateContent>
  <bookViews>
    <workbookView xWindow="0" yWindow="0" windowWidth="28800" windowHeight="12885"/>
  </bookViews>
  <sheets>
    <sheet name="Sheet1" sheetId="1" r:id="rId1"/>
  </sheet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G45" i="1"/>
  <c r="G44" i="1"/>
  <c r="G43" i="1"/>
  <c r="G42" i="1"/>
  <c r="G41" i="1"/>
  <c r="G40" i="1"/>
  <c r="G39" i="1"/>
  <c r="G38" i="1"/>
  <c r="G37" i="1"/>
  <c r="F46" i="1"/>
  <c r="F45" i="1"/>
  <c r="F44" i="1"/>
  <c r="F43" i="1"/>
  <c r="F42" i="1"/>
  <c r="F41" i="1"/>
  <c r="F40" i="1"/>
  <c r="F39" i="1"/>
  <c r="F38" i="1"/>
  <c r="F37" i="1"/>
  <c r="G30" i="1"/>
  <c r="G29" i="1"/>
  <c r="G28" i="1"/>
  <c r="G27" i="1"/>
  <c r="G26" i="1"/>
  <c r="G25" i="1"/>
  <c r="G24" i="1"/>
  <c r="G23" i="1"/>
  <c r="G22" i="1"/>
  <c r="G21" i="1"/>
  <c r="F30" i="1"/>
  <c r="F29" i="1"/>
  <c r="F28" i="1"/>
  <c r="F27" i="1"/>
  <c r="F26" i="1"/>
  <c r="F25" i="1"/>
  <c r="F24" i="1"/>
  <c r="F23" i="1"/>
  <c r="F22" i="1"/>
  <c r="F21" i="1"/>
  <c r="G14" i="1"/>
  <c r="G13" i="1"/>
  <c r="G12" i="1"/>
  <c r="G11" i="1"/>
  <c r="G10" i="1"/>
  <c r="G9" i="1"/>
  <c r="G8" i="1"/>
  <c r="G7" i="1"/>
  <c r="G6" i="1"/>
  <c r="G5" i="1"/>
  <c r="F14" i="1"/>
  <c r="F13" i="1"/>
  <c r="F12" i="1"/>
  <c r="F11" i="1"/>
  <c r="F10" i="1"/>
  <c r="F9" i="1"/>
  <c r="F8" i="1"/>
  <c r="F7" i="1"/>
  <c r="F6" i="1"/>
  <c r="F5" i="1"/>
  <c r="B38" i="1"/>
  <c r="B39" i="1"/>
  <c r="B40" i="1"/>
  <c r="B41" i="1"/>
  <c r="B42" i="1"/>
  <c r="B43" i="1"/>
  <c r="B44" i="1"/>
  <c r="B45" i="1"/>
  <c r="B46" i="1"/>
  <c r="B37" i="1"/>
  <c r="B22" i="1"/>
  <c r="B23" i="1"/>
  <c r="B24" i="1"/>
  <c r="B25" i="1"/>
  <c r="B26" i="1"/>
  <c r="B27" i="1"/>
  <c r="B28" i="1"/>
  <c r="B29" i="1"/>
  <c r="B30" i="1"/>
  <c r="B21" i="1"/>
  <c r="B6" i="1"/>
  <c r="B7" i="1"/>
  <c r="B8" i="1"/>
  <c r="B9" i="1"/>
  <c r="B10" i="1"/>
  <c r="B11" i="1"/>
  <c r="B12" i="1"/>
  <c r="B13" i="1"/>
  <c r="B14" i="1"/>
  <c r="B5" i="1"/>
</calcChain>
</file>

<file path=xl/sharedStrings.xml><?xml version="1.0" encoding="utf-8"?>
<sst xmlns="http://schemas.openxmlformats.org/spreadsheetml/2006/main" count="111" uniqueCount="14">
  <si>
    <t>Net Firm Summer Peak Demand</t>
  </si>
  <si>
    <t>Year</t>
  </si>
  <si>
    <t>No New</t>
  </si>
  <si>
    <t>DSM</t>
  </si>
  <si>
    <t>TYSP</t>
  </si>
  <si>
    <t>Economic Potential</t>
  </si>
  <si>
    <t>Achievable Potential</t>
  </si>
  <si>
    <t>RIM</t>
  </si>
  <si>
    <t>TRC</t>
  </si>
  <si>
    <t>(MW)</t>
  </si>
  <si>
    <t>Net Firm Winter Peak Demand</t>
  </si>
  <si>
    <t>Net Energy For Load</t>
  </si>
  <si>
    <t>(GWH)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</si>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</sst>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2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6" xfId="0" quotePrefix="1" applyFont="1" applyBorder="1" applyAlignment="1">
      <alignment horizontal="left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172" fontId="1" fillId="0" borderId="6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A29" sqref="A29"/>
    </sheetView>
  </sheetViews>
  <sheetFormatPr defaultRowHeight="15" x14ac:dyDescent="0.25"/>
  <cols>
    <col min="6" max="7" width="10.28515625" bestFit="1" customWidth="1"/>
  </cols>
  <sheetData>
    <row r="1" spans="1:7" ht="15.75" thickBot="1" x14ac:dyDescent="0.3">
      <c r="A1" s="11" t="s">
        <v>0</v>
      </c>
      <c r="B1" s="13"/>
      <c r="C1" s="13"/>
      <c r="D1" s="13"/>
      <c r="E1" s="13"/>
      <c r="F1" s="13"/>
      <c r="G1" s="12"/>
    </row>
    <row r="2" spans="1:7" ht="15.75" thickBot="1" x14ac:dyDescent="0.3">
      <c r="A2" s="8" t="s">
        <v>1</v>
      </c>
      <c r="B2" s="1" t="s">
        <v>2</v>
      </c>
      <c r="C2" s="1">
        <v>2019</v>
      </c>
      <c r="D2" s="11" t="s">
        <v>5</v>
      </c>
      <c r="E2" s="12"/>
      <c r="F2" s="11" t="s">
        <v>6</v>
      </c>
      <c r="G2" s="12"/>
    </row>
    <row r="3" spans="1:7" ht="15.75" thickBot="1" x14ac:dyDescent="0.3">
      <c r="A3" s="9"/>
      <c r="B3" s="2" t="s">
        <v>3</v>
      </c>
      <c r="C3" s="2" t="s">
        <v>4</v>
      </c>
      <c r="D3" s="2" t="s">
        <v>7</v>
      </c>
      <c r="E3" s="2" t="s">
        <v>8</v>
      </c>
      <c r="F3" s="2" t="s">
        <v>7</v>
      </c>
      <c r="G3" s="2" t="s">
        <v>8</v>
      </c>
    </row>
    <row r="4" spans="1:7" ht="15.75" thickBot="1" x14ac:dyDescent="0.3">
      <c r="A4" s="10"/>
      <c r="B4" s="2" t="s">
        <v>9</v>
      </c>
      <c r="C4" s="2" t="s">
        <v>9</v>
      </c>
      <c r="D4" s="2" t="s">
        <v>9</v>
      </c>
      <c r="E4" s="2" t="s">
        <v>9</v>
      </c>
      <c r="F4" s="2" t="s">
        <v>9</v>
      </c>
      <c r="G4" s="2" t="s">
        <v>9</v>
      </c>
    </row>
    <row r="5" spans="1:7" ht="15.75" thickBot="1" x14ac:dyDescent="0.3">
      <c r="A5" s="3">
        <v>2020</v>
      </c>
      <c r="B5" s="4">
        <f>C5</f>
        <v>2347</v>
      </c>
      <c r="C5" s="4">
        <v>2347</v>
      </c>
      <c r="D5" s="14" t="s">
        <v>13</v>
      </c>
      <c r="E5" s="14" t="s">
        <v>13</v>
      </c>
      <c r="F5" s="15">
        <f>C5-1.08215470189291</f>
        <v>2345.9178452981073</v>
      </c>
      <c r="G5" s="15">
        <f>C5-3.34653541672461</f>
        <v>2343.6534645832753</v>
      </c>
    </row>
    <row r="6" spans="1:7" ht="15.75" thickBot="1" x14ac:dyDescent="0.3">
      <c r="A6" s="3">
        <v>2021</v>
      </c>
      <c r="B6" s="4">
        <f t="shared" ref="B6:B14" si="0">C6</f>
        <v>2348</v>
      </c>
      <c r="C6" s="4">
        <v>2348</v>
      </c>
      <c r="D6" s="14" t="s">
        <v>13</v>
      </c>
      <c r="E6" s="14" t="s">
        <v>13</v>
      </c>
      <c r="F6" s="15">
        <f>C6-1.25868381112342</f>
        <v>2346.7413161888767</v>
      </c>
      <c r="G6" s="15">
        <f>C6-3.80702768931536</f>
        <v>2344.1929723106846</v>
      </c>
    </row>
    <row r="7" spans="1:7" ht="15.75" thickBot="1" x14ac:dyDescent="0.3">
      <c r="A7" s="3">
        <v>2022</v>
      </c>
      <c r="B7" s="4">
        <f t="shared" si="0"/>
        <v>2360</v>
      </c>
      <c r="C7" s="4">
        <v>2360</v>
      </c>
      <c r="D7" s="14" t="s">
        <v>13</v>
      </c>
      <c r="E7" s="14" t="s">
        <v>13</v>
      </c>
      <c r="F7" s="15">
        <f>C7-1.48442212129495</f>
        <v>2358.5155778787052</v>
      </c>
      <c r="G7" s="15">
        <f>C7-4.40813513029913</f>
        <v>2355.5918648697007</v>
      </c>
    </row>
    <row r="8" spans="1:7" ht="15.75" thickBot="1" x14ac:dyDescent="0.3">
      <c r="A8" s="3">
        <v>2023</v>
      </c>
      <c r="B8" s="4">
        <f t="shared" si="0"/>
        <v>2367</v>
      </c>
      <c r="C8" s="4">
        <v>2367</v>
      </c>
      <c r="D8" s="14" t="s">
        <v>13</v>
      </c>
      <c r="E8" s="14" t="s">
        <v>13</v>
      </c>
      <c r="F8" s="15">
        <f>C8-1.75798545335822</f>
        <v>2365.2420145466417</v>
      </c>
      <c r="G8" s="15">
        <f>C8-5.03088511487466</f>
        <v>2361.9691148851252</v>
      </c>
    </row>
    <row r="9" spans="1:7" ht="15.75" thickBot="1" x14ac:dyDescent="0.3">
      <c r="A9" s="3">
        <v>2024</v>
      </c>
      <c r="B9" s="4">
        <f t="shared" si="0"/>
        <v>2368</v>
      </c>
      <c r="C9" s="4">
        <v>2368</v>
      </c>
      <c r="D9" s="14" t="s">
        <v>13</v>
      </c>
      <c r="E9" s="14" t="s">
        <v>13</v>
      </c>
      <c r="F9" s="15">
        <f>C9-2.05430238917016</f>
        <v>2365.9456976108299</v>
      </c>
      <c r="G9" s="15">
        <f>C9-5.68836263740746</f>
        <v>2362.3116373625926</v>
      </c>
    </row>
    <row r="10" spans="1:7" ht="15.75" thickBot="1" x14ac:dyDescent="0.3">
      <c r="A10" s="3">
        <v>2025</v>
      </c>
      <c r="B10" s="4">
        <f t="shared" si="0"/>
        <v>2370</v>
      </c>
      <c r="C10" s="4">
        <v>2370</v>
      </c>
      <c r="D10" s="14" t="s">
        <v>13</v>
      </c>
      <c r="E10" s="14" t="s">
        <v>13</v>
      </c>
      <c r="F10" s="15">
        <f>C10-2.29364995225958</f>
        <v>2367.7063500477402</v>
      </c>
      <c r="G10" s="15">
        <f>C10-6.28482653194478</f>
        <v>2363.7151734680551</v>
      </c>
    </row>
    <row r="11" spans="1:7" ht="15.75" thickBot="1" x14ac:dyDescent="0.3">
      <c r="A11" s="3">
        <v>2026</v>
      </c>
      <c r="B11" s="4">
        <f t="shared" si="0"/>
        <v>2374</v>
      </c>
      <c r="C11" s="4">
        <v>2374</v>
      </c>
      <c r="D11" s="14" t="s">
        <v>13</v>
      </c>
      <c r="E11" s="14" t="s">
        <v>13</v>
      </c>
      <c r="F11" s="15">
        <f>C11-2.41932433689714</f>
        <v>2371.5806756631027</v>
      </c>
      <c r="G11" s="15">
        <f>C11-6.67695589957982</f>
        <v>2367.3230441004202</v>
      </c>
    </row>
    <row r="12" spans="1:7" ht="15.75" thickBot="1" x14ac:dyDescent="0.3">
      <c r="A12" s="3">
        <v>2027</v>
      </c>
      <c r="B12" s="4">
        <f t="shared" si="0"/>
        <v>2379</v>
      </c>
      <c r="C12" s="4">
        <v>2379</v>
      </c>
      <c r="D12" s="14" t="s">
        <v>13</v>
      </c>
      <c r="E12" s="14" t="s">
        <v>13</v>
      </c>
      <c r="F12" s="15">
        <f>C12-2.42719144481012</f>
        <v>2376.57280855519</v>
      </c>
      <c r="G12" s="15">
        <f>C12-6.77906968019733</f>
        <v>2372.2209303198028</v>
      </c>
    </row>
    <row r="13" spans="1:7" ht="15.75" thickBot="1" x14ac:dyDescent="0.3">
      <c r="A13" s="3">
        <v>2028</v>
      </c>
      <c r="B13" s="4">
        <f t="shared" si="0"/>
        <v>2388</v>
      </c>
      <c r="C13" s="4">
        <v>2388</v>
      </c>
      <c r="D13" s="14" t="s">
        <v>13</v>
      </c>
      <c r="E13" s="14" t="s">
        <v>13</v>
      </c>
      <c r="F13" s="15">
        <f>C13-2.41113748513412</f>
        <v>2385.5888625148659</v>
      </c>
      <c r="G13" s="15">
        <f>C13-6.6681594391001</f>
        <v>2381.3318405608998</v>
      </c>
    </row>
    <row r="14" spans="1:7" ht="15.75" thickBot="1" x14ac:dyDescent="0.3">
      <c r="A14" s="3">
        <v>2029</v>
      </c>
      <c r="B14" s="4">
        <f t="shared" si="0"/>
        <v>2394</v>
      </c>
      <c r="C14" s="4">
        <v>2394</v>
      </c>
      <c r="D14" s="14" t="s">
        <v>13</v>
      </c>
      <c r="E14" s="14" t="s">
        <v>13</v>
      </c>
      <c r="F14" s="15">
        <f>C14-2.47601662592428</f>
        <v>2391.5239833740757</v>
      </c>
      <c r="G14" s="15">
        <f>C14-6.44077328969366</f>
        <v>2387.5592267103061</v>
      </c>
    </row>
    <row r="16" spans="1:7" ht="15.75" thickBot="1" x14ac:dyDescent="0.3"/>
    <row r="17" spans="1:7" ht="15.75" thickBot="1" x14ac:dyDescent="0.3">
      <c r="A17" s="11" t="s">
        <v>10</v>
      </c>
      <c r="B17" s="13"/>
      <c r="C17" s="13"/>
      <c r="D17" s="13"/>
      <c r="E17" s="13"/>
      <c r="F17" s="13"/>
      <c r="G17" s="12"/>
    </row>
    <row r="18" spans="1:7" ht="15.75" thickBot="1" x14ac:dyDescent="0.3">
      <c r="A18" s="8" t="s">
        <v>1</v>
      </c>
      <c r="B18" s="1" t="s">
        <v>2</v>
      </c>
      <c r="C18" s="1">
        <v>2019</v>
      </c>
      <c r="D18" s="11" t="s">
        <v>5</v>
      </c>
      <c r="E18" s="12"/>
      <c r="F18" s="11" t="s">
        <v>6</v>
      </c>
      <c r="G18" s="12"/>
    </row>
    <row r="19" spans="1:7" ht="15.75" thickBot="1" x14ac:dyDescent="0.3">
      <c r="A19" s="9"/>
      <c r="B19" s="2" t="s">
        <v>3</v>
      </c>
      <c r="C19" s="2" t="s">
        <v>4</v>
      </c>
      <c r="D19" s="2" t="s">
        <v>7</v>
      </c>
      <c r="E19" s="2" t="s">
        <v>8</v>
      </c>
      <c r="F19" s="2" t="s">
        <v>7</v>
      </c>
      <c r="G19" s="2" t="s">
        <v>8</v>
      </c>
    </row>
    <row r="20" spans="1:7" ht="15.75" thickBot="1" x14ac:dyDescent="0.3">
      <c r="A20" s="10"/>
      <c r="B20" s="2" t="s">
        <v>9</v>
      </c>
      <c r="C20" s="2" t="s">
        <v>9</v>
      </c>
      <c r="D20" s="2" t="s">
        <v>9</v>
      </c>
      <c r="E20" s="2" t="s">
        <v>9</v>
      </c>
      <c r="F20" s="2" t="s">
        <v>9</v>
      </c>
      <c r="G20" s="2" t="s">
        <v>9</v>
      </c>
    </row>
    <row r="21" spans="1:7" ht="15.75" thickBot="1" x14ac:dyDescent="0.3">
      <c r="A21" s="3">
        <v>2020</v>
      </c>
      <c r="B21" s="4">
        <f>C21</f>
        <v>2210</v>
      </c>
      <c r="C21" s="4">
        <v>2210</v>
      </c>
      <c r="D21" s="14" t="s">
        <v>13</v>
      </c>
      <c r="E21" s="14" t="s">
        <v>13</v>
      </c>
      <c r="F21" s="15">
        <f>C21-0.786564058987349</f>
        <v>2209.2134359410124</v>
      </c>
      <c r="G21" s="15">
        <f>C21-2.46435690901671</f>
        <v>2207.5356430909833</v>
      </c>
    </row>
    <row r="22" spans="1:7" ht="15.75" thickBot="1" x14ac:dyDescent="0.3">
      <c r="A22" s="3">
        <v>2021</v>
      </c>
      <c r="B22" s="4">
        <f t="shared" ref="B22:B30" si="1">C22</f>
        <v>2271</v>
      </c>
      <c r="C22" s="4">
        <v>2271</v>
      </c>
      <c r="D22" s="14" t="s">
        <v>13</v>
      </c>
      <c r="E22" s="14" t="s">
        <v>13</v>
      </c>
      <c r="F22" s="15">
        <f>C22-0.882459892024789</f>
        <v>2270.1175401079754</v>
      </c>
      <c r="G22" s="15">
        <f>C22-2.71678889052866</f>
        <v>2268.2832111094713</v>
      </c>
    </row>
    <row r="23" spans="1:7" ht="15.75" thickBot="1" x14ac:dyDescent="0.3">
      <c r="A23" s="3">
        <v>2022</v>
      </c>
      <c r="B23" s="4">
        <f t="shared" si="1"/>
        <v>2216</v>
      </c>
      <c r="C23" s="4">
        <v>2216</v>
      </c>
      <c r="D23" s="14" t="s">
        <v>13</v>
      </c>
      <c r="E23" s="14" t="s">
        <v>13</v>
      </c>
      <c r="F23" s="15">
        <f>C23-0.998643691954646</f>
        <v>2215.0013563080452</v>
      </c>
      <c r="G23" s="15">
        <f>C23-3.03278597383161</f>
        <v>2212.9672140261682</v>
      </c>
    </row>
    <row r="24" spans="1:7" ht="15.75" thickBot="1" x14ac:dyDescent="0.3">
      <c r="A24" s="3">
        <v>2023</v>
      </c>
      <c r="B24" s="4">
        <f t="shared" si="1"/>
        <v>2222</v>
      </c>
      <c r="C24" s="4">
        <v>2222</v>
      </c>
      <c r="D24" s="14" t="s">
        <v>13</v>
      </c>
      <c r="E24" s="14" t="s">
        <v>13</v>
      </c>
      <c r="F24" s="15">
        <f>C24-1.13389322147835</f>
        <v>2220.8661067785215</v>
      </c>
      <c r="G24" s="15">
        <f>C24-3.34204008533262</f>
        <v>2218.6579599146676</v>
      </c>
    </row>
    <row r="25" spans="1:7" ht="15.75" thickBot="1" x14ac:dyDescent="0.3">
      <c r="A25" s="3">
        <v>2024</v>
      </c>
      <c r="B25" s="4">
        <f t="shared" si="1"/>
        <v>2222</v>
      </c>
      <c r="C25" s="4">
        <v>2222</v>
      </c>
      <c r="D25" s="14" t="s">
        <v>13</v>
      </c>
      <c r="E25" s="14" t="s">
        <v>13</v>
      </c>
      <c r="F25" s="15">
        <f>C25-1.27798995551951</f>
        <v>2220.7220100444806</v>
      </c>
      <c r="G25" s="15">
        <f>C25-3.70889188695556</f>
        <v>2218.2911081130446</v>
      </c>
    </row>
    <row r="26" spans="1:7" ht="15.75" thickBot="1" x14ac:dyDescent="0.3">
      <c r="A26" s="3">
        <v>2025</v>
      </c>
      <c r="B26" s="4">
        <f t="shared" si="1"/>
        <v>2224</v>
      </c>
      <c r="C26" s="4">
        <v>2224</v>
      </c>
      <c r="D26" s="14" t="s">
        <v>13</v>
      </c>
      <c r="E26" s="14" t="s">
        <v>13</v>
      </c>
      <c r="F26" s="15">
        <f>C26-1.40725583789401</f>
        <v>2222.5927441621061</v>
      </c>
      <c r="G26" s="15">
        <f>C26-4.16981778688847</f>
        <v>2219.8301822131116</v>
      </c>
    </row>
    <row r="27" spans="1:7" ht="15.75" thickBot="1" x14ac:dyDescent="0.3">
      <c r="A27" s="3">
        <v>2026</v>
      </c>
      <c r="B27" s="4">
        <f t="shared" si="1"/>
        <v>2230</v>
      </c>
      <c r="C27" s="4">
        <v>2230</v>
      </c>
      <c r="D27" s="14" t="s">
        <v>13</v>
      </c>
      <c r="E27" s="14" t="s">
        <v>13</v>
      </c>
      <c r="F27" s="15">
        <f>C27-1.49806056628126</f>
        <v>2228.5019394337187</v>
      </c>
      <c r="G27" s="15">
        <f>C27-4.68204386537931</f>
        <v>2225.3179561346205</v>
      </c>
    </row>
    <row r="28" spans="1:7" ht="15.75" thickBot="1" x14ac:dyDescent="0.3">
      <c r="A28" s="3">
        <v>2027</v>
      </c>
      <c r="B28" s="4">
        <f t="shared" si="1"/>
        <v>2236</v>
      </c>
      <c r="C28" s="4">
        <v>2236</v>
      </c>
      <c r="D28" s="14" t="s">
        <v>13</v>
      </c>
      <c r="E28" s="14" t="s">
        <v>13</v>
      </c>
      <c r="F28" s="15">
        <f>C28-1.5497510149728</f>
        <v>2234.450248985027</v>
      </c>
      <c r="G28" s="15">
        <f>C28-5.16050909686053</f>
        <v>2230.8394909031394</v>
      </c>
    </row>
    <row r="29" spans="1:7" ht="15.75" thickBot="1" x14ac:dyDescent="0.3">
      <c r="A29" s="3">
        <v>2028</v>
      </c>
      <c r="B29" s="4">
        <f t="shared" si="1"/>
        <v>2246</v>
      </c>
      <c r="C29" s="4">
        <v>2246</v>
      </c>
      <c r="D29" s="14" t="s">
        <v>13</v>
      </c>
      <c r="E29" s="14" t="s">
        <v>13</v>
      </c>
      <c r="F29" s="15">
        <f>C29-1.59859610614998</f>
        <v>2244.4014038938499</v>
      </c>
      <c r="G29" s="15">
        <f>C29-5.5162180145096</f>
        <v>2240.4837819854906</v>
      </c>
    </row>
    <row r="30" spans="1:7" ht="15.75" thickBot="1" x14ac:dyDescent="0.3">
      <c r="A30" s="3">
        <v>2029</v>
      </c>
      <c r="B30" s="4">
        <f t="shared" si="1"/>
        <v>2253</v>
      </c>
      <c r="C30" s="4">
        <v>2253</v>
      </c>
      <c r="D30" s="14" t="s">
        <v>13</v>
      </c>
      <c r="E30" s="14" t="s">
        <v>13</v>
      </c>
      <c r="F30" s="15">
        <f>C30-1.68363878353595</f>
        <v>2251.316361216464</v>
      </c>
      <c r="G30" s="15">
        <f>C30-5.6350857848476</f>
        <v>2247.3649142151526</v>
      </c>
    </row>
    <row r="32" spans="1:7" ht="15.75" thickBot="1" x14ac:dyDescent="0.3"/>
    <row r="33" spans="1:7" ht="15.75" thickBot="1" x14ac:dyDescent="0.3">
      <c r="A33" s="11" t="s">
        <v>11</v>
      </c>
      <c r="B33" s="13"/>
      <c r="C33" s="13"/>
      <c r="D33" s="13"/>
      <c r="E33" s="13"/>
      <c r="F33" s="13"/>
      <c r="G33" s="12"/>
    </row>
    <row r="34" spans="1:7" ht="15.75" thickBot="1" x14ac:dyDescent="0.3">
      <c r="A34" s="8" t="s">
        <v>1</v>
      </c>
      <c r="B34" s="1" t="s">
        <v>2</v>
      </c>
      <c r="C34" s="1">
        <v>2019</v>
      </c>
      <c r="D34" s="11" t="s">
        <v>5</v>
      </c>
      <c r="E34" s="12"/>
      <c r="F34" s="11" t="s">
        <v>6</v>
      </c>
      <c r="G34" s="12"/>
    </row>
    <row r="35" spans="1:7" ht="15.75" thickBot="1" x14ac:dyDescent="0.3">
      <c r="A35" s="9"/>
      <c r="B35" s="2" t="s">
        <v>3</v>
      </c>
      <c r="C35" s="2" t="s">
        <v>4</v>
      </c>
      <c r="D35" s="2" t="s">
        <v>7</v>
      </c>
      <c r="E35" s="2" t="s">
        <v>8</v>
      </c>
      <c r="F35" s="2" t="s">
        <v>7</v>
      </c>
      <c r="G35" s="2" t="s">
        <v>8</v>
      </c>
    </row>
    <row r="36" spans="1:7" ht="15.75" thickBot="1" x14ac:dyDescent="0.3">
      <c r="A36" s="10"/>
      <c r="B36" s="7" t="s">
        <v>12</v>
      </c>
      <c r="C36" s="2" t="s">
        <v>12</v>
      </c>
      <c r="D36" s="2" t="s">
        <v>12</v>
      </c>
      <c r="E36" s="2" t="s">
        <v>12</v>
      </c>
      <c r="F36" s="2" t="s">
        <v>12</v>
      </c>
      <c r="G36" s="2" t="s">
        <v>12</v>
      </c>
    </row>
    <row r="37" spans="1:7" ht="15.75" thickBot="1" x14ac:dyDescent="0.3">
      <c r="A37" s="5">
        <v>2020</v>
      </c>
      <c r="B37" s="4">
        <f>C37</f>
        <v>11527.958664</v>
      </c>
      <c r="C37" s="6">
        <v>11527.958664</v>
      </c>
      <c r="D37" s="14" t="s">
        <v>13</v>
      </c>
      <c r="E37" s="14" t="s">
        <v>13</v>
      </c>
      <c r="F37" s="15">
        <f>C37-0.307654307563118</f>
        <v>11527.651009692436</v>
      </c>
      <c r="G37" s="15">
        <f>C37-13.7436799451296</f>
        <v>11514.21498405487</v>
      </c>
    </row>
    <row r="38" spans="1:7" ht="15.75" thickBot="1" x14ac:dyDescent="0.3">
      <c r="A38" s="5">
        <v>2021</v>
      </c>
      <c r="B38" s="4">
        <f t="shared" ref="B38:B46" si="2">C38</f>
        <v>11530.147389</v>
      </c>
      <c r="C38" s="6">
        <v>11530.147389</v>
      </c>
      <c r="D38" s="14" t="s">
        <v>13</v>
      </c>
      <c r="E38" s="14" t="s">
        <v>13</v>
      </c>
      <c r="F38" s="15">
        <f>C38-0.392923772549539</f>
        <v>11529.75446522745</v>
      </c>
      <c r="G38" s="15">
        <f>C38-15.6735849258552</f>
        <v>11514.473804074145</v>
      </c>
    </row>
    <row r="39" spans="1:7" ht="15.75" thickBot="1" x14ac:dyDescent="0.3">
      <c r="A39" s="5">
        <v>2022</v>
      </c>
      <c r="B39" s="4">
        <f t="shared" si="2"/>
        <v>11565.287962</v>
      </c>
      <c r="C39" s="6">
        <v>11565.287962</v>
      </c>
      <c r="D39" s="14" t="s">
        <v>13</v>
      </c>
      <c r="E39" s="14" t="s">
        <v>13</v>
      </c>
      <c r="F39" s="15">
        <f>C39-0.515803139321088</f>
        <v>11564.77215886068</v>
      </c>
      <c r="G39" s="15">
        <f>C39-18.2541558350139</f>
        <v>11547.033806164987</v>
      </c>
    </row>
    <row r="40" spans="1:7" ht="15.75" thickBot="1" x14ac:dyDescent="0.3">
      <c r="A40" s="5">
        <v>2023</v>
      </c>
      <c r="B40" s="4">
        <f t="shared" si="2"/>
        <v>11604.063606</v>
      </c>
      <c r="C40" s="6">
        <v>11604.063606</v>
      </c>
      <c r="D40" s="14" t="s">
        <v>13</v>
      </c>
      <c r="E40" s="14" t="s">
        <v>13</v>
      </c>
      <c r="F40" s="15">
        <f>C40-0.671507583576673</f>
        <v>11603.392098416423</v>
      </c>
      <c r="G40" s="15">
        <f>C40-20.7215171411256</f>
        <v>11583.342088858873</v>
      </c>
    </row>
    <row r="41" spans="1:7" ht="15.75" thickBot="1" x14ac:dyDescent="0.3">
      <c r="A41" s="5">
        <v>2024</v>
      </c>
      <c r="B41" s="4">
        <f t="shared" si="2"/>
        <v>11609.717156999999</v>
      </c>
      <c r="C41" s="6">
        <v>11609.717156999999</v>
      </c>
      <c r="D41" s="14" t="s">
        <v>13</v>
      </c>
      <c r="E41" s="14" t="s">
        <v>13</v>
      </c>
      <c r="F41" s="15">
        <f>C41-0.831417228005491</f>
        <v>11608.885739771993</v>
      </c>
      <c r="G41" s="15">
        <f>C41-23.2857288342755</f>
        <v>11586.431428165724</v>
      </c>
    </row>
    <row r="42" spans="1:7" ht="15.75" thickBot="1" x14ac:dyDescent="0.3">
      <c r="A42" s="5">
        <v>2025</v>
      </c>
      <c r="B42" s="4">
        <f t="shared" si="2"/>
        <v>11623.467149</v>
      </c>
      <c r="C42" s="6">
        <v>11623.467149</v>
      </c>
      <c r="D42" s="14" t="s">
        <v>13</v>
      </c>
      <c r="E42" s="14" t="s">
        <v>13</v>
      </c>
      <c r="F42" s="15">
        <f>C42-0.92271030412421</f>
        <v>11622.544438695875</v>
      </c>
      <c r="G42" s="15">
        <f>C42-25.6900469818822</f>
        <v>11597.777102018117</v>
      </c>
    </row>
    <row r="43" spans="1:7" ht="15.75" thickBot="1" x14ac:dyDescent="0.3">
      <c r="A43" s="5">
        <v>2026</v>
      </c>
      <c r="B43" s="4">
        <f t="shared" si="2"/>
        <v>11635.561514000001</v>
      </c>
      <c r="C43" s="6">
        <v>11635.561514000001</v>
      </c>
      <c r="D43" s="14" t="s">
        <v>13</v>
      </c>
      <c r="E43" s="14" t="s">
        <v>13</v>
      </c>
      <c r="F43" s="15">
        <f>C43-0.882350299499595</f>
        <v>11634.679163700501</v>
      </c>
      <c r="G43" s="15">
        <f>C43-27.2502299262085</f>
        <v>11608.311284073792</v>
      </c>
    </row>
    <row r="44" spans="1:7" ht="15.75" thickBot="1" x14ac:dyDescent="0.3">
      <c r="A44" s="5">
        <v>2027</v>
      </c>
      <c r="B44" s="4">
        <f t="shared" si="2"/>
        <v>11653.207514</v>
      </c>
      <c r="C44" s="6">
        <v>11653.207514</v>
      </c>
      <c r="D44" s="14" t="s">
        <v>13</v>
      </c>
      <c r="E44" s="14" t="s">
        <v>13</v>
      </c>
      <c r="F44" s="15">
        <f>C44-0.704241630986646</f>
        <v>11652.503272369013</v>
      </c>
      <c r="G44" s="15">
        <f>C44-27.3583144297379</f>
        <v>11625.849199570262</v>
      </c>
    </row>
    <row r="45" spans="1:7" ht="15.75" thickBot="1" x14ac:dyDescent="0.3">
      <c r="A45" s="5">
        <v>2028</v>
      </c>
      <c r="B45" s="4">
        <f t="shared" si="2"/>
        <v>11677.539799</v>
      </c>
      <c r="C45" s="6">
        <v>11677.539799</v>
      </c>
      <c r="D45" s="14" t="s">
        <v>13</v>
      </c>
      <c r="E45" s="14" t="s">
        <v>13</v>
      </c>
      <c r="F45" s="15">
        <f>C45-0.48143827140039</f>
        <v>11677.058360728599</v>
      </c>
      <c r="G45" s="15">
        <f>C45-26.1474992442814</f>
        <v>11651.392299755718</v>
      </c>
    </row>
    <row r="46" spans="1:7" ht="15.75" thickBot="1" x14ac:dyDescent="0.3">
      <c r="A46" s="5">
        <v>2029</v>
      </c>
      <c r="B46" s="4">
        <f t="shared" si="2"/>
        <v>11710.491453000001</v>
      </c>
      <c r="C46" s="6">
        <v>11710.491453000001</v>
      </c>
      <c r="D46" s="14" t="s">
        <v>13</v>
      </c>
      <c r="E46" s="14" t="s">
        <v>13</v>
      </c>
      <c r="F46" s="15">
        <f>C46-0.314778677917488</f>
        <v>11710.176674322083</v>
      </c>
      <c r="G46" s="15">
        <f>C46-23.8245158472693</f>
        <v>11686.666937152731</v>
      </c>
    </row>
  </sheetData>
  <mergeCells count="12">
    <mergeCell ref="A1:G1"/>
    <mergeCell ref="A2:A4"/>
    <mergeCell ref="D2:E2"/>
    <mergeCell ref="F2:G2"/>
    <mergeCell ref="A17:G17"/>
    <mergeCell ref="A18:A20"/>
    <mergeCell ref="D18:E18"/>
    <mergeCell ref="F18:G18"/>
    <mergeCell ref="A33:G33"/>
    <mergeCell ref="A34:A36"/>
    <mergeCell ref="D34:E34"/>
    <mergeCell ref="F34:G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NextEra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Park</dc:creator>
  <cp:lastModifiedBy>Bullard, Robert</cp:lastModifiedBy>
  <dcterms:created xsi:type="dcterms:W3CDTF">2019-06-03T18:52:09Z</dcterms:created>
  <dcterms:modified xsi:type="dcterms:W3CDTF">2019-06-03T19:47:06Z</dcterms:modified>
</cp:coreProperties>
</file>