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9585" yWindow="-15" windowWidth="9660" windowHeight="11640"/>
  </bookViews>
  <sheets>
    <sheet name="G-12 Historical" sheetId="5" r:id="rId1"/>
  </sheets>
  <definedNames>
    <definedName name="_Regression_Int" localSheetId="0" hidden="1">1</definedName>
    <definedName name="_xlnm.Print_Area" localSheetId="0">'G-12 Historical'!$A$1:$R$143</definedName>
    <definedName name="Print_Area_MI" localSheetId="0">'G-12 Historical'!#REF!</definedName>
  </definedNames>
  <calcPr calcId="125725" iterate="1" iterateCount="1"/>
</workbook>
</file>

<file path=xl/calcChain.xml><?xml version="1.0" encoding="utf-8"?>
<calcChain xmlns="http://schemas.openxmlformats.org/spreadsheetml/2006/main">
  <c r="P23" i="5"/>
  <c r="K23"/>
  <c r="K34"/>
  <c r="J34"/>
  <c r="N34"/>
  <c r="K33"/>
  <c r="J33"/>
  <c r="N33"/>
  <c r="K32"/>
  <c r="J32"/>
  <c r="N32"/>
  <c r="K31"/>
  <c r="J31"/>
  <c r="N31"/>
  <c r="K30"/>
  <c r="J30"/>
  <c r="N30"/>
  <c r="K29"/>
  <c r="J29"/>
  <c r="N29"/>
  <c r="K28"/>
  <c r="J28"/>
  <c r="N28"/>
  <c r="K27"/>
  <c r="J27"/>
  <c r="N27"/>
  <c r="K26"/>
  <c r="J26"/>
  <c r="N26"/>
  <c r="K25"/>
  <c r="J25"/>
  <c r="N25"/>
  <c r="K24"/>
  <c r="J24"/>
  <c r="N24"/>
  <c r="J23"/>
  <c r="N23"/>
  <c r="K22"/>
  <c r="J22"/>
  <c r="N22"/>
  <c r="K17"/>
  <c r="J17"/>
  <c r="J18"/>
  <c r="J19"/>
  <c r="J20"/>
  <c r="N20"/>
  <c r="P115"/>
  <c r="P114"/>
  <c r="K35"/>
  <c r="K19"/>
  <c r="K20"/>
  <c r="K37"/>
  <c r="K12"/>
  <c r="K14"/>
  <c r="K60"/>
  <c r="K63"/>
  <c r="K64"/>
  <c r="K80"/>
  <c r="K81"/>
  <c r="K82"/>
  <c r="K83"/>
  <c r="N75"/>
  <c r="J75"/>
  <c r="N74"/>
  <c r="J60"/>
  <c r="J59"/>
  <c r="N35"/>
  <c r="P29"/>
  <c r="P27"/>
  <c r="P34"/>
  <c r="P33"/>
  <c r="P32"/>
  <c r="P31"/>
  <c r="P30"/>
  <c r="P28"/>
  <c r="P26"/>
  <c r="P25"/>
  <c r="P24"/>
  <c r="P22"/>
  <c r="P20"/>
  <c r="K126"/>
  <c r="J126"/>
  <c r="K116"/>
  <c r="J76"/>
  <c r="N76"/>
  <c r="P64"/>
  <c r="N64"/>
  <c r="J63"/>
  <c r="J62"/>
  <c r="J61"/>
  <c r="J35"/>
  <c r="J13"/>
  <c r="J11"/>
  <c r="J12"/>
  <c r="J14"/>
  <c r="P116"/>
  <c r="J78"/>
  <c r="K124"/>
  <c r="J64"/>
  <c r="L126"/>
  <c r="P35"/>
  <c r="P37"/>
  <c r="P66"/>
  <c r="K118"/>
  <c r="J124"/>
  <c r="L124"/>
  <c r="N37"/>
  <c r="N66"/>
  <c r="J37"/>
  <c r="J68"/>
  <c r="P68"/>
  <c r="P80"/>
  <c r="P118"/>
  <c r="J125"/>
  <c r="J127"/>
  <c r="N68"/>
  <c r="N78"/>
  <c r="K125"/>
  <c r="K127"/>
  <c r="L125"/>
  <c r="L127"/>
</calcChain>
</file>

<file path=xl/sharedStrings.xml><?xml version="1.0" encoding="utf-8"?>
<sst xmlns="http://schemas.openxmlformats.org/spreadsheetml/2006/main" count="172" uniqueCount="91">
  <si>
    <t xml:space="preserve"> </t>
  </si>
  <si>
    <t>FLORIDA PUBLIC SERVICE COMMISSION</t>
  </si>
  <si>
    <t>Type of Data Shown:</t>
  </si>
  <si>
    <t>COMPANY:  GULF POWER COMPANY</t>
  </si>
  <si>
    <t>(000's)</t>
  </si>
  <si>
    <t>Line</t>
  </si>
  <si>
    <t>No.</t>
  </si>
  <si>
    <t>(1)</t>
  </si>
  <si>
    <t>DESCRIPTION</t>
  </si>
  <si>
    <t>ADD INCOME TAX ACCOUNTS</t>
  </si>
  <si>
    <t>TAXABLE INCOME PER BOOKS</t>
  </si>
  <si>
    <t>TEMPORARY ADJUSTMENTS TO TAXABLE INCOME (LIST)</t>
  </si>
  <si>
    <t>ADD: BOOK DEPRECIATION</t>
  </si>
  <si>
    <t>LESS: TAX DEPRECIATION</t>
  </si>
  <si>
    <t>TOTAL TEMPORARY DIFFERENCES</t>
  </si>
  <si>
    <t>PERMANENT ADJUSTMENTS TO TAXABLE INCOME (LIST)</t>
  </si>
  <si>
    <t>STATE TAXABLE INCOME</t>
  </si>
  <si>
    <t>ADJUSTMENTS TO STATE INCOME TAX (LIST)</t>
  </si>
  <si>
    <t>TOTAL ADJUSTMENTS TO STATE INCOME TAX</t>
  </si>
  <si>
    <t>STATE INCOME TAX</t>
  </si>
  <si>
    <t>FEDERAL TAXABLE INCOME</t>
  </si>
  <si>
    <t>FEDERAL INCOME TAX (35% OR APPLICABLE RATE)</t>
  </si>
  <si>
    <t>ADJUSTMENTS TO FEDERAL INCOME TAX</t>
  </si>
  <si>
    <t>ORIGINATING ITC</t>
  </si>
  <si>
    <t>WRITE OFF OF EXCESS DEFERRED TAXES</t>
  </si>
  <si>
    <t>OTHER ADJUSTMENTS (LIST)</t>
  </si>
  <si>
    <t>TOTAL ADJUSTMENTS TO FEDERAL INCOME TAX</t>
  </si>
  <si>
    <t>FEDERAL INCOME TAX</t>
  </si>
  <si>
    <t>ITC AMORTIZATION</t>
  </si>
  <si>
    <t>SUMMARY OF INCOME TAX EXPENSE:</t>
  </si>
  <si>
    <t>CURRENT TAX EXPENSE</t>
  </si>
  <si>
    <t>DEFERRED INCOME TAXES</t>
  </si>
  <si>
    <t>INVESTMENT TAX CREDITS, NET</t>
  </si>
  <si>
    <t>TOTAL INCOME TAX PROVISION</t>
  </si>
  <si>
    <t>STATE</t>
  </si>
  <si>
    <t>FEDERAL</t>
  </si>
  <si>
    <t>TOTAL</t>
  </si>
  <si>
    <t>CURRENT TAX</t>
  </si>
  <si>
    <t>DEFERRED TAX</t>
  </si>
  <si>
    <t>(2)</t>
  </si>
  <si>
    <t>(3)</t>
  </si>
  <si>
    <t>(4)</t>
  </si>
  <si>
    <t>(5)</t>
  </si>
  <si>
    <t>(6)</t>
  </si>
  <si>
    <t>(7)</t>
  </si>
  <si>
    <t>Emission Allowances</t>
  </si>
  <si>
    <t>Railcar Lease</t>
  </si>
  <si>
    <t>Energy Conservation Cost Recovery</t>
  </si>
  <si>
    <t>Bad Debt Reserve</t>
  </si>
  <si>
    <t>Fuel Cost Recovery</t>
  </si>
  <si>
    <t>Injuries &amp; Damages Reserve</t>
  </si>
  <si>
    <t>Purchased Power Capacity Recovery</t>
  </si>
  <si>
    <t>Property Damage Reserve</t>
  </si>
  <si>
    <t>Loss/Gain on Reacquired Debt</t>
  </si>
  <si>
    <t>Non-deductible book depreciation</t>
  </si>
  <si>
    <t>Medicare Subsidy</t>
  </si>
  <si>
    <t>TOTAL PERMANENT ADJUSTMENTS</t>
  </si>
  <si>
    <t>Meals and Entertainment</t>
  </si>
  <si>
    <t>Florida 5.5%; Mississippi 5.0%; Georgia 5.7%</t>
  </si>
  <si>
    <t>STATE INCOME TAX (5.5% OR APPLICABLE RATE)</t>
  </si>
  <si>
    <t>State of Georgia Investment Tax Credit</t>
  </si>
  <si>
    <t>FIN 48 Reserve</t>
  </si>
  <si>
    <t>ADJUSTMENTS TO DEFERRED TAXES</t>
  </si>
  <si>
    <t>State Tax Deduction</t>
  </si>
  <si>
    <t>R&amp;D Credit</t>
  </si>
  <si>
    <t>Tax over book depreciation</t>
  </si>
  <si>
    <t>NET UTILITY OPERATING INCOME</t>
  </si>
  <si>
    <t>AFUDC Equity</t>
  </si>
  <si>
    <t>LESS: AFUDC Equity</t>
  </si>
  <si>
    <t>Other</t>
  </si>
  <si>
    <t>Deferred Revenues</t>
  </si>
  <si>
    <t>Employee Benefits</t>
  </si>
  <si>
    <t>Projected Test Year Ended 12/31/12</t>
  </si>
  <si>
    <t>Prior Year Ended 12/31/11</t>
  </si>
  <si>
    <t>X</t>
  </si>
  <si>
    <t>(8)</t>
  </si>
  <si>
    <t>Schedule G-12</t>
  </si>
  <si>
    <t xml:space="preserve">Recap Schedules:  </t>
  </si>
  <si>
    <t>Page 1 of 3</t>
  </si>
  <si>
    <t>Page 2 of 3</t>
  </si>
  <si>
    <t>Page 3 of 3</t>
  </si>
  <si>
    <t>DOCKET NO.:  110138-EI</t>
  </si>
  <si>
    <t>Witness:  R. J. McMillan</t>
  </si>
  <si>
    <t>LESS INTEREST CHARGES</t>
  </si>
  <si>
    <t>Return to Accrual Out of Period Adjustment</t>
  </si>
  <si>
    <t>INTERIM STATE AND FEDERAL INCOME TAX CALCULATION</t>
  </si>
  <si>
    <t xml:space="preserve">EXPLANATION:  Provide the calculation of state and federal </t>
  </si>
  <si>
    <t>income taxes for the interim year.</t>
  </si>
  <si>
    <t>Supporting Schedules:  G-13</t>
  </si>
  <si>
    <t>Historical Test Year Ended 3/31/11</t>
  </si>
  <si>
    <t>Environmental Cost Recovery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</si>
</sst>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00_)"/>
    <numFmt numFmtId="165" formatCode="_(&quot;$&quot;* #,##0_);_(&quot;$&quot;* \(#,##0\);_(&quot;$&quot;* &quot;-&quot;??_);_(@_)"/>
    <numFmt numFmtId="166" formatCode="0.0%"/>
  </numFmts>
  <fonts count="5">
    <font>
      <sz val="12"/>
      <name val="Helv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37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</cellStyleXfs>
  <cellXfs count="65">
    <xf numFmtId="37" fontId="0" fillId="0" borderId="0" xfId="0"/>
    <xf numFmtId="37" fontId="3" fillId="0" borderId="0" xfId="0" applyFont="1" applyFill="1"/>
    <xf numFmtId="37" fontId="4" fillId="0" borderId="0" xfId="0" applyFont="1" applyFill="1" applyAlignment="1" applyProtection="1">
      <alignment horizontal="left"/>
      <protection locked="0"/>
    </xf>
    <xf numFmtId="43" fontId="3" fillId="0" borderId="0" xfId="1" applyFont="1" applyFill="1"/>
    <xf numFmtId="37" fontId="3" fillId="0" borderId="0" xfId="0" applyFont="1" applyFill="1" applyAlignment="1" applyProtection="1">
      <alignment horizontal="fill"/>
    </xf>
    <xf numFmtId="37" fontId="4" fillId="0" borderId="0" xfId="0" applyFont="1" applyFill="1" applyProtection="1">
      <protection locked="0"/>
    </xf>
    <xf numFmtId="37" fontId="4" fillId="0" borderId="0" xfId="0" applyFont="1" applyFill="1" applyBorder="1" applyAlignment="1" applyProtection="1">
      <alignment horizontal="left"/>
      <protection locked="0"/>
    </xf>
    <xf numFmtId="37" fontId="3" fillId="0" borderId="0" xfId="0" applyFont="1" applyFill="1" applyBorder="1"/>
    <xf numFmtId="37" fontId="3" fillId="0" borderId="0" xfId="0" applyFont="1" applyFill="1" applyAlignment="1">
      <alignment horizontal="center"/>
    </xf>
    <xf numFmtId="37" fontId="3" fillId="0" borderId="1" xfId="0" quotePrefix="1" applyFont="1" applyFill="1" applyBorder="1" applyAlignment="1">
      <alignment horizontal="center"/>
    </xf>
    <xf numFmtId="37" fontId="3" fillId="0" borderId="1" xfId="0" applyFont="1" applyFill="1" applyBorder="1" applyAlignment="1">
      <alignment horizontal="center"/>
    </xf>
    <xf numFmtId="43" fontId="3" fillId="0" borderId="1" xfId="1" quotePrefix="1" applyFont="1" applyFill="1" applyBorder="1" applyAlignment="1">
      <alignment horizontal="center"/>
    </xf>
    <xf numFmtId="37" fontId="3" fillId="0" borderId="1" xfId="0" quotePrefix="1" applyFont="1" applyFill="1" applyBorder="1" applyAlignment="1" applyProtection="1"/>
    <xf numFmtId="37" fontId="3" fillId="0" borderId="0" xfId="0" applyFont="1" applyFill="1" applyAlignment="1" applyProtection="1">
      <alignment horizontal="center"/>
    </xf>
    <xf numFmtId="37" fontId="3" fillId="0" borderId="0" xfId="0" applyFont="1" applyFill="1" applyBorder="1" applyAlignment="1">
      <alignment horizontal="center"/>
    </xf>
    <xf numFmtId="37" fontId="3" fillId="0" borderId="3" xfId="0" applyFont="1" applyFill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0" xfId="1" applyFont="1" applyFill="1" applyAlignment="1" applyProtection="1">
      <alignment horizontal="fill"/>
    </xf>
    <xf numFmtId="165" fontId="4" fillId="0" borderId="0" xfId="3" applyNumberFormat="1" applyFont="1" applyFill="1" applyBorder="1" applyProtection="1">
      <protection locked="0"/>
    </xf>
    <xf numFmtId="43" fontId="3" fillId="0" borderId="0" xfId="1" applyFont="1" applyFill="1" applyBorder="1"/>
    <xf numFmtId="37" fontId="4" fillId="0" borderId="0" xfId="0" applyFont="1" applyFill="1" applyBorder="1" applyProtection="1">
      <protection locked="0"/>
    </xf>
    <xf numFmtId="37" fontId="3" fillId="0" borderId="0" xfId="0" applyFont="1" applyFill="1" applyBorder="1" applyProtection="1"/>
    <xf numFmtId="37" fontId="4" fillId="0" borderId="1" xfId="0" applyFont="1" applyFill="1" applyBorder="1" applyProtection="1">
      <protection locked="0"/>
    </xf>
    <xf numFmtId="37" fontId="3" fillId="0" borderId="0" xfId="0" quotePrefix="1" applyFont="1" applyFill="1" applyBorder="1" applyAlignment="1" applyProtection="1">
      <alignment horizontal="left"/>
    </xf>
    <xf numFmtId="37" fontId="3" fillId="0" borderId="1" xfId="0" applyFont="1" applyFill="1" applyBorder="1"/>
    <xf numFmtId="37" fontId="3" fillId="0" borderId="0" xfId="0" applyFont="1" applyFill="1" applyBorder="1" applyAlignment="1" applyProtection="1">
      <alignment horizontal="fill"/>
    </xf>
    <xf numFmtId="37" fontId="3" fillId="0" borderId="0" xfId="0" applyFont="1" applyFill="1" applyBorder="1" applyAlignment="1" applyProtection="1">
      <alignment horizontal="right"/>
    </xf>
    <xf numFmtId="164" fontId="3" fillId="0" borderId="0" xfId="0" applyNumberFormat="1" applyFont="1" applyFill="1" applyBorder="1" applyProtection="1"/>
    <xf numFmtId="10" fontId="3" fillId="0" borderId="0" xfId="5" applyNumberFormat="1" applyFont="1" applyFill="1" applyBorder="1" applyProtection="1"/>
    <xf numFmtId="10" fontId="3" fillId="0" borderId="0" xfId="5" applyNumberFormat="1" applyFont="1" applyFill="1" applyBorder="1"/>
    <xf numFmtId="37" fontId="3" fillId="0" borderId="1" xfId="0" applyFont="1" applyFill="1" applyBorder="1" applyProtection="1"/>
    <xf numFmtId="37" fontId="4" fillId="0" borderId="2" xfId="0" applyFont="1" applyFill="1" applyBorder="1" applyProtection="1">
      <protection locked="0"/>
    </xf>
    <xf numFmtId="37" fontId="3" fillId="0" borderId="2" xfId="0" applyFont="1" applyFill="1" applyBorder="1"/>
    <xf numFmtId="9" fontId="3" fillId="0" borderId="0" xfId="0" applyNumberFormat="1" applyFont="1" applyFill="1" applyBorder="1" applyProtection="1"/>
    <xf numFmtId="43" fontId="3" fillId="0" borderId="0" xfId="1" applyFont="1" applyFill="1" applyAlignment="1">
      <alignment horizontal="center"/>
    </xf>
    <xf numFmtId="37" fontId="3" fillId="0" borderId="0" xfId="0" applyFont="1" applyFill="1" applyAlignment="1">
      <alignment horizontal="left"/>
    </xf>
    <xf numFmtId="37" fontId="4" fillId="0" borderId="3" xfId="0" applyFont="1" applyFill="1" applyBorder="1" applyAlignment="1" applyProtection="1">
      <alignment horizontal="center"/>
      <protection locked="0"/>
    </xf>
    <xf numFmtId="37" fontId="3" fillId="0" borderId="0" xfId="0" quotePrefix="1" applyFont="1" applyFill="1" applyAlignment="1">
      <alignment horizontal="center"/>
    </xf>
    <xf numFmtId="37" fontId="3" fillId="0" borderId="0" xfId="0" quotePrefix="1" applyFont="1" applyFill="1" applyBorder="1" applyAlignment="1">
      <alignment horizontal="center"/>
    </xf>
    <xf numFmtId="37" fontId="3" fillId="0" borderId="3" xfId="0" applyFont="1" applyFill="1" applyBorder="1"/>
    <xf numFmtId="37" fontId="3" fillId="0" borderId="3" xfId="0" applyFont="1" applyFill="1" applyBorder="1" applyAlignment="1" applyProtection="1">
      <alignment horizontal="left"/>
    </xf>
    <xf numFmtId="43" fontId="3" fillId="0" borderId="3" xfId="1" applyFont="1" applyFill="1" applyBorder="1"/>
    <xf numFmtId="37" fontId="4" fillId="0" borderId="2" xfId="0" applyFont="1" applyFill="1" applyBorder="1" applyAlignment="1" applyProtection="1">
      <alignment horizontal="center"/>
      <protection locked="0"/>
    </xf>
    <xf numFmtId="10" fontId="3" fillId="0" borderId="3" xfId="5" applyNumberFormat="1" applyFont="1" applyFill="1" applyBorder="1"/>
    <xf numFmtId="37" fontId="3" fillId="0" borderId="3" xfId="0" applyFont="1" applyFill="1" applyBorder="1" applyProtection="1"/>
    <xf numFmtId="164" fontId="3" fillId="0" borderId="3" xfId="0" applyNumberFormat="1" applyFont="1" applyFill="1" applyBorder="1" applyProtection="1"/>
    <xf numFmtId="37" fontId="3" fillId="0" borderId="0" xfId="0" applyFont="1" applyFill="1" applyAlignment="1" applyProtection="1">
      <alignment horizontal="left"/>
    </xf>
    <xf numFmtId="37" fontId="3" fillId="0" borderId="3" xfId="0" applyFont="1" applyFill="1" applyBorder="1" applyAlignment="1" applyProtection="1">
      <alignment horizontal="center"/>
    </xf>
    <xf numFmtId="37" fontId="3" fillId="0" borderId="0" xfId="0" applyFont="1" applyFill="1" applyBorder="1" applyAlignment="1" applyProtection="1">
      <alignment horizontal="left"/>
    </xf>
    <xf numFmtId="37" fontId="3" fillId="0" borderId="0" xfId="0" applyFont="1" applyFill="1" applyBorder="1" applyAlignment="1" applyProtection="1">
      <alignment horizontal="center"/>
    </xf>
    <xf numFmtId="166" fontId="3" fillId="0" borderId="0" xfId="5" applyNumberFormat="1" applyFont="1" applyFill="1" applyBorder="1"/>
    <xf numFmtId="165" fontId="3" fillId="0" borderId="0" xfId="3" applyNumberFormat="1" applyFont="1" applyFill="1" applyBorder="1" applyProtection="1">
      <protection locked="0"/>
    </xf>
    <xf numFmtId="37" fontId="3" fillId="0" borderId="0" xfId="0" applyFont="1" applyFill="1" applyBorder="1" applyProtection="1">
      <protection locked="0"/>
    </xf>
    <xf numFmtId="37" fontId="3" fillId="0" borderId="1" xfId="0" applyFont="1" applyFill="1" applyBorder="1" applyProtection="1">
      <protection locked="0"/>
    </xf>
    <xf numFmtId="166" fontId="3" fillId="0" borderId="0" xfId="5" applyNumberFormat="1" applyFont="1" applyFill="1"/>
    <xf numFmtId="10" fontId="3" fillId="0" borderId="0" xfId="5" applyNumberFormat="1" applyFont="1" applyFill="1"/>
    <xf numFmtId="37" fontId="3" fillId="0" borderId="0" xfId="0" applyFont="1" applyFill="1" applyAlignment="1" applyProtection="1">
      <alignment horizontal="left"/>
    </xf>
    <xf numFmtId="37" fontId="3" fillId="0" borderId="0" xfId="0" applyFont="1" applyFill="1" applyAlignment="1" applyProtection="1">
      <alignment horizontal="left"/>
    </xf>
    <xf numFmtId="37" fontId="3" fillId="0" borderId="3" xfId="0" applyFont="1" applyFill="1" applyBorder="1" applyAlignment="1" applyProtection="1">
      <alignment horizontal="center"/>
    </xf>
    <xf numFmtId="37" fontId="3" fillId="0" borderId="0" xfId="0" applyFont="1" applyFill="1" applyAlignment="1" applyProtection="1">
      <alignment horizontal="left"/>
    </xf>
    <xf numFmtId="37" fontId="3" fillId="0" borderId="0" xfId="0" applyFont="1" applyFill="1" applyAlignment="1"/>
    <xf numFmtId="37" fontId="3" fillId="0" borderId="1" xfId="0" applyFont="1" applyFill="1" applyBorder="1" applyAlignment="1" applyProtection="1">
      <alignment horizontal="left"/>
    </xf>
    <xf numFmtId="37" fontId="3" fillId="0" borderId="1" xfId="0" applyFont="1" applyFill="1" applyBorder="1" applyAlignment="1"/>
    <xf numFmtId="37" fontId="3" fillId="0" borderId="3" xfId="0" quotePrefix="1" applyFont="1" applyFill="1" applyBorder="1" applyAlignment="1" applyProtection="1">
      <alignment horizontal="left"/>
    </xf>
    <xf numFmtId="37" fontId="3" fillId="0" borderId="3" xfId="0" applyFont="1" applyFill="1" applyBorder="1" applyAlignment="1"/>
  </cellXfs>
  <cellStyles count="6">
    <cellStyle name="Comma" xfId="1" builtinId="3"/>
    <cellStyle name="Comma 2" xfId="2"/>
    <cellStyle name="Currency" xfId="3" builtinId="4"/>
    <cellStyle name="Normal" xfId="0" builtinId="0"/>
    <cellStyle name="Normal 2" xfId="4"/>
    <cellStyle name="Percent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syncVertical="1" syncRef="A70" transitionEvaluation="1"/>
  <dimension ref="A1:T151"/>
  <sheetViews>
    <sheetView showGridLines="0" tabSelected="1" topLeftCell="A70" zoomScale="80" zoomScaleNormal="80" zoomScaleSheetLayoutView="82" workbookViewId="0">
      <selection activeCell="A143" sqref="A143"/>
    </sheetView>
  </sheetViews>
  <sheetFormatPr defaultColWidth="9.77734375" defaultRowHeight="15" customHeight="1"/>
  <cols>
    <col min="1" max="1" width="4.88671875" style="1" customWidth="1"/>
    <col min="2" max="2" width="3.77734375" style="1" customWidth="1"/>
    <col min="3" max="3" width="2.77734375" style="1" customWidth="1"/>
    <col min="4" max="4" width="18" style="1" customWidth="1"/>
    <col min="5" max="5" width="5.77734375" style="1" customWidth="1"/>
    <col min="6" max="6" width="4.88671875" style="1" customWidth="1"/>
    <col min="7" max="7" width="3.33203125" style="1" customWidth="1"/>
    <col min="8" max="8" width="5.6640625" style="1" customWidth="1"/>
    <col min="9" max="9" width="6.5546875" style="1" customWidth="1"/>
    <col min="10" max="10" width="15.109375" style="1" customWidth="1"/>
    <col min="11" max="11" width="12.77734375" style="1" customWidth="1"/>
    <col min="12" max="12" width="13.109375" style="3" customWidth="1"/>
    <col min="13" max="13" width="4.33203125" style="1" customWidth="1"/>
    <col min="14" max="14" width="9.77734375" style="1" customWidth="1"/>
    <col min="15" max="15" width="4.77734375" style="1" customWidth="1"/>
    <col min="16" max="16" width="10.109375" style="1" customWidth="1"/>
    <col min="17" max="17" width="15.21875" style="1" customWidth="1"/>
    <col min="18" max="18" width="8.6640625" style="1" customWidth="1"/>
    <col min="19" max="19" width="11.77734375" style="1" customWidth="1"/>
    <col min="20" max="20" width="10.44140625" style="1" bestFit="1" customWidth="1"/>
    <col min="21" max="16384" width="9.77734375" style="1"/>
  </cols>
  <sheetData>
    <row r="1" spans="1:18" ht="15" customHeight="1">
      <c r="A1" s="46" t="s">
        <v>76</v>
      </c>
      <c r="C1" s="2"/>
      <c r="I1" s="2" t="s">
        <v>85</v>
      </c>
      <c r="N1" s="39"/>
      <c r="O1" s="39"/>
      <c r="P1" s="40"/>
      <c r="Q1" s="40" t="s">
        <v>78</v>
      </c>
      <c r="R1" s="39"/>
    </row>
    <row r="2" spans="1:18" ht="15" customHeight="1">
      <c r="A2" s="61" t="s">
        <v>1</v>
      </c>
      <c r="B2" s="62"/>
      <c r="C2" s="62"/>
      <c r="D2" s="62"/>
      <c r="E2" s="62"/>
      <c r="F2" s="62"/>
      <c r="G2" s="62"/>
      <c r="H2" s="61" t="s">
        <v>86</v>
      </c>
      <c r="I2" s="62"/>
      <c r="J2" s="62"/>
      <c r="K2" s="62"/>
      <c r="L2" s="62"/>
      <c r="M2" s="62"/>
      <c r="O2" s="5" t="s">
        <v>2</v>
      </c>
      <c r="P2" s="5"/>
    </row>
    <row r="3" spans="1:18" ht="15" customHeight="1">
      <c r="H3" s="59" t="s">
        <v>87</v>
      </c>
      <c r="I3" s="60"/>
      <c r="J3" s="60"/>
      <c r="K3" s="60"/>
      <c r="L3" s="60"/>
      <c r="M3" s="60"/>
      <c r="O3" s="36"/>
      <c r="P3" s="6" t="s">
        <v>72</v>
      </c>
      <c r="Q3" s="7"/>
      <c r="R3" s="7"/>
    </row>
    <row r="4" spans="1:18" ht="15" customHeight="1">
      <c r="A4" s="59" t="s">
        <v>3</v>
      </c>
      <c r="B4" s="60"/>
      <c r="C4" s="60"/>
      <c r="D4" s="60"/>
      <c r="E4" s="60"/>
      <c r="F4" s="60"/>
      <c r="G4" s="60"/>
      <c r="H4" s="59"/>
      <c r="I4" s="60"/>
      <c r="J4" s="60"/>
      <c r="K4" s="60"/>
      <c r="L4" s="60"/>
      <c r="M4" s="60"/>
      <c r="O4" s="31"/>
      <c r="P4" s="5" t="s">
        <v>73</v>
      </c>
    </row>
    <row r="5" spans="1:18" ht="15" customHeight="1">
      <c r="G5" s="2" t="s">
        <v>0</v>
      </c>
      <c r="H5" s="2"/>
      <c r="O5" s="42" t="s">
        <v>74</v>
      </c>
      <c r="P5" s="2" t="s">
        <v>89</v>
      </c>
    </row>
    <row r="6" spans="1:18" ht="15" customHeight="1">
      <c r="A6" s="63" t="s">
        <v>81</v>
      </c>
      <c r="B6" s="64"/>
      <c r="C6" s="64"/>
      <c r="D6" s="64"/>
      <c r="E6" s="64"/>
      <c r="F6" s="64"/>
      <c r="J6" s="8" t="s">
        <v>4</v>
      </c>
      <c r="O6" s="5" t="s">
        <v>82</v>
      </c>
      <c r="P6" s="5"/>
    </row>
    <row r="7" spans="1:18" ht="15" customHeight="1">
      <c r="A7" s="37" t="s">
        <v>7</v>
      </c>
      <c r="B7" s="8"/>
      <c r="C7" s="38"/>
      <c r="D7" s="38" t="s">
        <v>39</v>
      </c>
      <c r="E7" s="14"/>
      <c r="F7" s="14"/>
      <c r="G7" s="10"/>
      <c r="H7" s="10"/>
      <c r="I7" s="10"/>
      <c r="J7" s="9" t="s">
        <v>40</v>
      </c>
      <c r="K7" s="9" t="s">
        <v>41</v>
      </c>
      <c r="L7" s="11" t="s">
        <v>42</v>
      </c>
      <c r="M7" s="12"/>
      <c r="N7" s="9" t="s">
        <v>43</v>
      </c>
      <c r="O7" s="9"/>
      <c r="P7" s="9" t="s">
        <v>44</v>
      </c>
      <c r="Q7" s="9" t="s">
        <v>75</v>
      </c>
      <c r="R7" s="10"/>
    </row>
    <row r="8" spans="1:18" ht="15" customHeight="1">
      <c r="A8" s="13" t="s">
        <v>5</v>
      </c>
      <c r="B8" s="8"/>
      <c r="C8" s="14"/>
      <c r="D8" s="14"/>
      <c r="E8" s="14"/>
      <c r="F8" s="14"/>
      <c r="G8" s="14"/>
      <c r="H8" s="14"/>
      <c r="I8" s="14"/>
      <c r="J8" s="58" t="s">
        <v>37</v>
      </c>
      <c r="K8" s="58"/>
      <c r="L8" s="58"/>
      <c r="M8" s="49"/>
      <c r="N8" s="58" t="s">
        <v>38</v>
      </c>
      <c r="O8" s="58"/>
      <c r="P8" s="58"/>
      <c r="Q8" s="58"/>
      <c r="R8" s="14"/>
    </row>
    <row r="9" spans="1:18" ht="15" customHeight="1">
      <c r="A9" s="47" t="s">
        <v>6</v>
      </c>
      <c r="B9" s="15"/>
      <c r="C9" s="15"/>
      <c r="D9" s="15" t="s">
        <v>8</v>
      </c>
      <c r="E9" s="15"/>
      <c r="F9" s="15"/>
      <c r="G9" s="15"/>
      <c r="H9" s="15"/>
      <c r="I9" s="15"/>
      <c r="J9" s="47" t="s">
        <v>34</v>
      </c>
      <c r="K9" s="15" t="s">
        <v>35</v>
      </c>
      <c r="L9" s="16" t="s">
        <v>36</v>
      </c>
      <c r="M9" s="47"/>
      <c r="N9" s="47" t="s">
        <v>34</v>
      </c>
      <c r="O9" s="39"/>
      <c r="P9" s="15" t="s">
        <v>35</v>
      </c>
      <c r="Q9" s="15" t="s">
        <v>36</v>
      </c>
      <c r="R9" s="15"/>
    </row>
    <row r="10" spans="1:18" ht="15" customHeight="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17"/>
      <c r="M10" s="4"/>
      <c r="N10" s="4"/>
      <c r="P10" s="4"/>
      <c r="Q10" s="4"/>
      <c r="R10" s="4"/>
    </row>
    <row r="11" spans="1:18" ht="15" customHeight="1">
      <c r="A11" s="46">
        <v>1</v>
      </c>
      <c r="B11" s="7"/>
      <c r="C11" s="48" t="s">
        <v>66</v>
      </c>
      <c r="D11" s="7"/>
      <c r="E11" s="7"/>
      <c r="F11" s="7"/>
      <c r="G11" s="7"/>
      <c r="H11" s="7"/>
      <c r="I11" s="7"/>
      <c r="J11" s="51">
        <f>+K11</f>
        <v>161899</v>
      </c>
      <c r="K11" s="18">
        <v>161899</v>
      </c>
      <c r="L11" s="19"/>
      <c r="M11" s="7"/>
      <c r="N11" s="7"/>
      <c r="P11" s="7"/>
      <c r="Q11" s="7"/>
      <c r="R11" s="7"/>
    </row>
    <row r="12" spans="1:18" ht="15" customHeight="1">
      <c r="A12" s="46">
        <v>2</v>
      </c>
      <c r="B12" s="7"/>
      <c r="C12" s="48" t="s">
        <v>9</v>
      </c>
      <c r="D12" s="7"/>
      <c r="E12" s="7"/>
      <c r="F12" s="7"/>
      <c r="G12" s="7"/>
      <c r="H12" s="7"/>
      <c r="I12" s="7"/>
      <c r="J12" s="52">
        <f>+K12</f>
        <v>63020</v>
      </c>
      <c r="K12" s="20">
        <f>64515-1495</f>
        <v>63020</v>
      </c>
      <c r="L12" s="19"/>
      <c r="M12" s="7"/>
      <c r="N12" s="7"/>
      <c r="P12" s="7"/>
      <c r="Q12" s="7"/>
      <c r="R12" s="7"/>
    </row>
    <row r="13" spans="1:18" ht="15" customHeight="1">
      <c r="A13" s="46">
        <v>3</v>
      </c>
      <c r="B13" s="7"/>
      <c r="C13" s="7" t="s">
        <v>83</v>
      </c>
      <c r="D13" s="7"/>
      <c r="E13" s="7"/>
      <c r="F13" s="7"/>
      <c r="G13" s="7"/>
      <c r="H13" s="7"/>
      <c r="I13" s="7"/>
      <c r="J13" s="21">
        <f>+K13</f>
        <v>-54141</v>
      </c>
      <c r="K13" s="21">
        <v>-54141</v>
      </c>
      <c r="L13" s="19"/>
      <c r="M13" s="7"/>
      <c r="N13" s="7"/>
      <c r="P13" s="7"/>
      <c r="Q13" s="7"/>
      <c r="R13" s="7"/>
    </row>
    <row r="14" spans="1:18" ht="15" customHeight="1">
      <c r="A14" s="46">
        <v>4</v>
      </c>
      <c r="B14" s="7"/>
      <c r="C14" s="48" t="s">
        <v>10</v>
      </c>
      <c r="D14" s="7"/>
      <c r="E14" s="7"/>
      <c r="F14" s="7"/>
      <c r="G14" s="7"/>
      <c r="H14" s="7"/>
      <c r="I14" s="7"/>
      <c r="J14" s="53">
        <f>SUM(J11:J13)</f>
        <v>170778</v>
      </c>
      <c r="K14" s="53">
        <f>SUM(K11:K13)</f>
        <v>170778</v>
      </c>
      <c r="L14" s="19"/>
      <c r="M14" s="7"/>
      <c r="N14" s="7"/>
      <c r="P14" s="7"/>
      <c r="Q14" s="7"/>
      <c r="R14" s="7"/>
    </row>
    <row r="15" spans="1:18" ht="15" customHeight="1">
      <c r="A15" s="46"/>
      <c r="B15" s="7"/>
      <c r="C15" s="48"/>
      <c r="D15" s="7"/>
      <c r="E15" s="7"/>
      <c r="F15" s="7"/>
      <c r="G15" s="7"/>
      <c r="H15" s="7"/>
      <c r="I15" s="7"/>
      <c r="J15" s="20"/>
      <c r="K15" s="7"/>
      <c r="L15" s="19"/>
      <c r="M15" s="7"/>
      <c r="N15" s="7"/>
      <c r="P15" s="7"/>
      <c r="Q15" s="7"/>
      <c r="R15" s="7"/>
    </row>
    <row r="16" spans="1:18" ht="15" customHeight="1">
      <c r="A16" s="46">
        <v>5</v>
      </c>
      <c r="B16" s="7"/>
      <c r="C16" s="48" t="s">
        <v>11</v>
      </c>
      <c r="D16" s="7"/>
      <c r="E16" s="7"/>
      <c r="F16" s="7"/>
      <c r="G16" s="7"/>
      <c r="H16" s="7"/>
      <c r="I16" s="7"/>
      <c r="J16" s="20"/>
      <c r="K16" s="7"/>
      <c r="L16" s="19"/>
      <c r="M16" s="7"/>
      <c r="N16" s="7"/>
      <c r="P16" s="7"/>
      <c r="Q16" s="7"/>
      <c r="R16" s="7"/>
    </row>
    <row r="17" spans="1:20" ht="15" customHeight="1">
      <c r="A17" s="46">
        <v>6</v>
      </c>
      <c r="B17" s="7"/>
      <c r="C17" s="48"/>
      <c r="D17" s="7" t="s">
        <v>12</v>
      </c>
      <c r="E17" s="7"/>
      <c r="F17" s="7"/>
      <c r="G17" s="7"/>
      <c r="H17" s="7"/>
      <c r="I17" s="7"/>
      <c r="J17" s="7">
        <f>+K17</f>
        <v>121523</v>
      </c>
      <c r="K17" s="7">
        <f>ROUND(((118487069.16-27355818.12+30391773.5)/1000),0)</f>
        <v>121523</v>
      </c>
      <c r="L17" s="19"/>
      <c r="M17" s="7"/>
      <c r="N17" s="7"/>
      <c r="P17" s="7"/>
      <c r="Q17" s="7"/>
      <c r="R17" s="7"/>
    </row>
    <row r="18" spans="1:20" ht="15" customHeight="1">
      <c r="A18" s="46">
        <v>7</v>
      </c>
      <c r="B18" s="7"/>
      <c r="C18" s="48"/>
      <c r="D18" s="7" t="s">
        <v>68</v>
      </c>
      <c r="E18" s="7"/>
      <c r="F18" s="7"/>
      <c r="G18" s="7"/>
      <c r="H18" s="7"/>
      <c r="I18" s="7"/>
      <c r="J18" s="7">
        <f>+K18</f>
        <v>-7962</v>
      </c>
      <c r="K18" s="7">
        <v>-7962</v>
      </c>
      <c r="L18" s="19"/>
      <c r="M18" s="7"/>
      <c r="N18" s="7"/>
      <c r="P18" s="7"/>
      <c r="Q18" s="7"/>
      <c r="R18" s="7"/>
    </row>
    <row r="19" spans="1:20" ht="15" customHeight="1">
      <c r="A19" s="46">
        <v>8</v>
      </c>
      <c r="B19" s="7"/>
      <c r="C19" s="23"/>
      <c r="D19" s="7" t="s">
        <v>13</v>
      </c>
      <c r="E19" s="7"/>
      <c r="F19" s="7"/>
      <c r="G19" s="7"/>
      <c r="H19" s="7"/>
      <c r="I19" s="7"/>
      <c r="J19" s="20">
        <f>-J17-124477</f>
        <v>-246000</v>
      </c>
      <c r="K19" s="20">
        <f>-K17+ROUND(((-217673730.96+16942241.16-61608065.82)/1000),0)</f>
        <v>-383863</v>
      </c>
      <c r="L19" s="19"/>
      <c r="M19" s="7"/>
      <c r="N19" s="7"/>
      <c r="P19" s="7"/>
      <c r="Q19" s="7"/>
      <c r="R19" s="7"/>
    </row>
    <row r="20" spans="1:20" ht="15" customHeight="1">
      <c r="A20" s="46">
        <v>9</v>
      </c>
      <c r="B20" s="7"/>
      <c r="C20" s="7"/>
      <c r="D20" s="7" t="s">
        <v>65</v>
      </c>
      <c r="E20" s="7"/>
      <c r="F20" s="7"/>
      <c r="G20" s="7"/>
      <c r="H20" s="7"/>
      <c r="I20" s="7"/>
      <c r="J20" s="24">
        <f>SUM(J17:J19)</f>
        <v>-132439</v>
      </c>
      <c r="K20" s="24">
        <f>SUM(K17:K19)</f>
        <v>-270302</v>
      </c>
      <c r="L20" s="19"/>
      <c r="M20" s="7"/>
      <c r="N20" s="7">
        <f>ROUND((-J20*(((23540085.92-16867332.5)/1000)/128369)),0)+3</f>
        <v>6887</v>
      </c>
      <c r="P20" s="7">
        <f>ROUND((-K20*(((168601388.36-81052417.97)/1000)/266232)),0)</f>
        <v>88887</v>
      </c>
      <c r="Q20" s="7"/>
      <c r="R20" s="50"/>
      <c r="S20" s="50"/>
      <c r="T20" s="54"/>
    </row>
    <row r="21" spans="1:20" ht="15" customHeight="1">
      <c r="A21" s="46"/>
      <c r="B21" s="7"/>
      <c r="C21" s="7"/>
      <c r="D21" s="7"/>
      <c r="E21" s="7"/>
      <c r="F21" s="7"/>
      <c r="G21" s="7"/>
      <c r="H21" s="7"/>
      <c r="I21" s="7"/>
      <c r="J21" s="7"/>
      <c r="K21" s="7"/>
      <c r="L21" s="19"/>
      <c r="M21" s="7"/>
      <c r="N21" s="7"/>
      <c r="P21" s="7"/>
      <c r="Q21" s="7"/>
      <c r="R21" s="7"/>
    </row>
    <row r="22" spans="1:20" ht="15" customHeight="1">
      <c r="A22" s="46">
        <v>10</v>
      </c>
      <c r="B22" s="7"/>
      <c r="C22" s="7"/>
      <c r="D22" s="7" t="s">
        <v>51</v>
      </c>
      <c r="E22" s="7"/>
      <c r="F22" s="7"/>
      <c r="G22" s="7"/>
      <c r="H22" s="7"/>
      <c r="I22" s="7"/>
      <c r="J22" s="7">
        <f>+K22</f>
        <v>-908</v>
      </c>
      <c r="K22" s="7">
        <f>ROUND(((2870257.08-8307931+4529979.15)/1000),0)</f>
        <v>-908</v>
      </c>
      <c r="L22" s="19"/>
      <c r="M22" s="7"/>
      <c r="N22" s="7">
        <f>ROUND((-J22*(((23540085.92-16867332.5)/1000)/128369)),0)</f>
        <v>47</v>
      </c>
      <c r="P22" s="7">
        <f t="shared" ref="P22:P34" si="0">ROUND((-K22*(((168601388.36-81052417.97)/1000)/266232)),0)</f>
        <v>299</v>
      </c>
      <c r="Q22" s="7"/>
      <c r="R22" s="50"/>
      <c r="S22" s="50"/>
      <c r="T22" s="54"/>
    </row>
    <row r="23" spans="1:20" ht="15" customHeight="1">
      <c r="A23" s="46">
        <v>11</v>
      </c>
      <c r="B23" s="7"/>
      <c r="C23" s="7"/>
      <c r="D23" s="7" t="s">
        <v>71</v>
      </c>
      <c r="E23" s="7"/>
      <c r="F23" s="7"/>
      <c r="G23" s="7"/>
      <c r="H23" s="7"/>
      <c r="I23" s="7"/>
      <c r="J23" s="7">
        <f t="shared" ref="J23:J29" si="1">+K23</f>
        <v>13039</v>
      </c>
      <c r="K23" s="7">
        <f>+ROUND((((370860.27-281769.22-1338900.53)+(704384.73-172830.45+173448.36)+(11531321.71-3029760.16+3001399.62)+(378439.07-427.52+58838.02)+(764362.03-614638.34+395934.15)+(-10860.36-70923.1+68553.02)+(-244298-0+0)+(1028961.31-113680.2+252588.66)+(335738.36-80276.81-359311.48)+(318624.49-45675.7+115087.56))/1000),0)+ROUND(((-277704.37-0+182201.69)/1000),0)</f>
        <v>13039</v>
      </c>
      <c r="L23" s="19"/>
      <c r="M23" s="7"/>
      <c r="N23" s="7">
        <f t="shared" ref="N23:N34" si="2">ROUND((-J23*(((23540085.92-16867332.5)/1000)/128369)),0)</f>
        <v>-678</v>
      </c>
      <c r="P23" s="7">
        <f>ROUND((-K23*(((168601388.36-81052417.97)/1000)/266232)),0)+1</f>
        <v>-4287</v>
      </c>
      <c r="Q23" s="7"/>
      <c r="R23" s="50"/>
      <c r="S23" s="50"/>
      <c r="T23" s="54"/>
    </row>
    <row r="24" spans="1:20" ht="15" customHeight="1">
      <c r="A24" s="46">
        <v>12</v>
      </c>
      <c r="B24" s="7"/>
      <c r="C24" s="7"/>
      <c r="D24" s="7" t="s">
        <v>45</v>
      </c>
      <c r="E24" s="7"/>
      <c r="F24" s="7"/>
      <c r="G24" s="7"/>
      <c r="H24" s="7"/>
      <c r="I24" s="7"/>
      <c r="J24" s="7">
        <f t="shared" si="1"/>
        <v>1377</v>
      </c>
      <c r="K24" s="7">
        <f>ROUND(((4803696.87-4442339.21+1015723.47)/1000),0)</f>
        <v>1377</v>
      </c>
      <c r="L24" s="19"/>
      <c r="M24" s="7"/>
      <c r="N24" s="7">
        <f t="shared" si="2"/>
        <v>-72</v>
      </c>
      <c r="P24" s="7">
        <f t="shared" si="0"/>
        <v>-453</v>
      </c>
      <c r="Q24" s="7"/>
      <c r="R24" s="50"/>
      <c r="S24" s="50"/>
      <c r="T24" s="54"/>
    </row>
    <row r="25" spans="1:20" ht="15" customHeight="1">
      <c r="A25" s="46">
        <v>13</v>
      </c>
      <c r="B25" s="7"/>
      <c r="C25" s="7"/>
      <c r="D25" s="7" t="s">
        <v>47</v>
      </c>
      <c r="E25" s="7"/>
      <c r="F25" s="7"/>
      <c r="G25" s="7"/>
      <c r="H25" s="7"/>
      <c r="I25" s="7"/>
      <c r="J25" s="7">
        <f t="shared" si="1"/>
        <v>803</v>
      </c>
      <c r="K25" s="7">
        <f>ROUND(((1650378.14-332436.14-515008.78)/1000),0)</f>
        <v>803</v>
      </c>
      <c r="L25" s="19"/>
      <c r="M25" s="7"/>
      <c r="N25" s="7">
        <f t="shared" si="2"/>
        <v>-42</v>
      </c>
      <c r="P25" s="7">
        <f t="shared" si="0"/>
        <v>-264</v>
      </c>
      <c r="Q25" s="7"/>
      <c r="R25" s="50"/>
      <c r="S25" s="50"/>
      <c r="T25" s="54"/>
    </row>
    <row r="26" spans="1:20" ht="15" customHeight="1">
      <c r="A26" s="46">
        <v>14</v>
      </c>
      <c r="B26" s="7"/>
      <c r="C26" s="7"/>
      <c r="D26" s="7" t="s">
        <v>90</v>
      </c>
      <c r="E26" s="7"/>
      <c r="F26" s="7"/>
      <c r="G26" s="7"/>
      <c r="H26" s="7"/>
      <c r="I26" s="7"/>
      <c r="J26" s="7">
        <f t="shared" si="1"/>
        <v>-2141</v>
      </c>
      <c r="K26" s="7">
        <f>ROUND(((-1328039.69+2514408.52-3327520.08)/1000),0)</f>
        <v>-2141</v>
      </c>
      <c r="L26" s="19"/>
      <c r="M26" s="7"/>
      <c r="N26" s="7">
        <f t="shared" si="2"/>
        <v>111</v>
      </c>
      <c r="P26" s="7">
        <f t="shared" si="0"/>
        <v>704</v>
      </c>
      <c r="Q26" s="7"/>
      <c r="R26" s="50"/>
      <c r="S26" s="50"/>
      <c r="T26" s="54"/>
    </row>
    <row r="27" spans="1:20" ht="15" customHeight="1">
      <c r="A27" s="46">
        <v>15</v>
      </c>
      <c r="B27" s="7"/>
      <c r="C27" s="7"/>
      <c r="D27" s="7" t="s">
        <v>70</v>
      </c>
      <c r="E27" s="7"/>
      <c r="F27" s="7"/>
      <c r="G27" s="7"/>
      <c r="H27" s="7"/>
      <c r="I27" s="7"/>
      <c r="J27" s="7">
        <f t="shared" si="1"/>
        <v>-154</v>
      </c>
      <c r="K27" s="7">
        <f>ROUND(((-154285.68+38571.42-38571.42)/1000),0)</f>
        <v>-154</v>
      </c>
      <c r="L27" s="19"/>
      <c r="M27" s="7"/>
      <c r="N27" s="7">
        <f t="shared" si="2"/>
        <v>8</v>
      </c>
      <c r="P27" s="7">
        <f>ROUND((-K27*(((168601388.36-81052417.97)/1000)/266232)),0)-1</f>
        <v>50</v>
      </c>
      <c r="Q27" s="7"/>
      <c r="R27" s="50"/>
      <c r="S27" s="50"/>
      <c r="T27" s="54"/>
    </row>
    <row r="28" spans="1:20" ht="15" customHeight="1">
      <c r="A28" s="46">
        <v>16</v>
      </c>
      <c r="B28" s="7"/>
      <c r="C28" s="7"/>
      <c r="D28" s="7" t="s">
        <v>46</v>
      </c>
      <c r="E28" s="7"/>
      <c r="F28" s="7"/>
      <c r="G28" s="7"/>
      <c r="H28" s="7"/>
      <c r="I28" s="7"/>
      <c r="J28" s="7">
        <f t="shared" si="1"/>
        <v>-191</v>
      </c>
      <c r="K28" s="7">
        <f>ROUND(((-227201.44+55823.91-19784.64)/1000),0)</f>
        <v>-191</v>
      </c>
      <c r="L28" s="19"/>
      <c r="M28" s="7"/>
      <c r="N28" s="7">
        <f t="shared" si="2"/>
        <v>10</v>
      </c>
      <c r="P28" s="7">
        <f t="shared" si="0"/>
        <v>63</v>
      </c>
      <c r="Q28" s="7"/>
      <c r="R28" s="50"/>
      <c r="S28" s="50"/>
      <c r="T28" s="54"/>
    </row>
    <row r="29" spans="1:20" ht="15" customHeight="1">
      <c r="A29" s="46">
        <v>17</v>
      </c>
      <c r="B29" s="7"/>
      <c r="C29" s="7"/>
      <c r="D29" s="7" t="s">
        <v>48</v>
      </c>
      <c r="E29" s="7"/>
      <c r="F29" s="7"/>
      <c r="G29" s="7"/>
      <c r="H29" s="7"/>
      <c r="I29" s="7"/>
      <c r="J29" s="7">
        <f t="shared" si="1"/>
        <v>-349</v>
      </c>
      <c r="K29" s="7">
        <f>ROUND(((101266.45+45584.91-496129.09)/1000),0)</f>
        <v>-349</v>
      </c>
      <c r="L29" s="19"/>
      <c r="M29" s="7"/>
      <c r="N29" s="7">
        <f t="shared" si="2"/>
        <v>18</v>
      </c>
      <c r="P29" s="7">
        <f>ROUND((-K29*(((168601388.36-81052417.97)/1000)/266232)),0)-1</f>
        <v>114</v>
      </c>
      <c r="Q29" s="7"/>
      <c r="R29" s="50"/>
      <c r="S29" s="50"/>
      <c r="T29" s="54"/>
    </row>
    <row r="30" spans="1:20" ht="15" customHeight="1">
      <c r="A30" s="46">
        <v>18</v>
      </c>
      <c r="B30" s="7"/>
      <c r="C30" s="7"/>
      <c r="D30" s="7" t="s">
        <v>49</v>
      </c>
      <c r="E30" s="7"/>
      <c r="F30" s="7"/>
      <c r="G30" s="7"/>
      <c r="H30" s="7"/>
      <c r="I30" s="7"/>
      <c r="J30" s="7">
        <f t="shared" ref="J30:J34" si="3">+K30</f>
        <v>-10463</v>
      </c>
      <c r="K30" s="7">
        <f>ROUND(((-15052866.1+6954885.08-2365348.46)/1000),0)</f>
        <v>-10463</v>
      </c>
      <c r="L30" s="19"/>
      <c r="M30" s="7"/>
      <c r="N30" s="7">
        <f t="shared" si="2"/>
        <v>544</v>
      </c>
      <c r="P30" s="7">
        <f t="shared" si="0"/>
        <v>3441</v>
      </c>
      <c r="Q30" s="7"/>
      <c r="R30" s="50"/>
      <c r="S30" s="50"/>
      <c r="T30" s="54"/>
    </row>
    <row r="31" spans="1:20" ht="15" customHeight="1">
      <c r="A31" s="46">
        <v>19</v>
      </c>
      <c r="B31" s="7"/>
      <c r="C31" s="7"/>
      <c r="D31" s="7" t="s">
        <v>50</v>
      </c>
      <c r="E31" s="7"/>
      <c r="F31" s="7"/>
      <c r="G31" s="7"/>
      <c r="H31" s="7"/>
      <c r="I31" s="7"/>
      <c r="J31" s="7">
        <f t="shared" si="3"/>
        <v>-930</v>
      </c>
      <c r="K31" s="7">
        <f>ROUND(((-976261.49-108160.06+154737.19)/1000),0)</f>
        <v>-930</v>
      </c>
      <c r="L31" s="19"/>
      <c r="M31" s="7"/>
      <c r="N31" s="7">
        <f t="shared" si="2"/>
        <v>48</v>
      </c>
      <c r="P31" s="7">
        <f t="shared" si="0"/>
        <v>306</v>
      </c>
      <c r="Q31" s="7"/>
      <c r="R31" s="50"/>
      <c r="S31" s="50"/>
      <c r="T31" s="54"/>
    </row>
    <row r="32" spans="1:20" ht="15" customHeight="1">
      <c r="A32" s="57">
        <v>20</v>
      </c>
      <c r="B32" s="7"/>
      <c r="C32" s="7"/>
      <c r="D32" s="7" t="s">
        <v>52</v>
      </c>
      <c r="E32" s="7"/>
      <c r="F32" s="7"/>
      <c r="G32" s="7"/>
      <c r="H32" s="7"/>
      <c r="I32" s="7"/>
      <c r="J32" s="7">
        <f t="shared" si="3"/>
        <v>5109</v>
      </c>
      <c r="K32" s="7">
        <f>ROUND(((5111083.51-885996.84+884372.97)/1000),0)</f>
        <v>5109</v>
      </c>
      <c r="L32" s="19"/>
      <c r="M32" s="7"/>
      <c r="N32" s="7">
        <f t="shared" si="2"/>
        <v>-266</v>
      </c>
      <c r="P32" s="7">
        <f t="shared" si="0"/>
        <v>-1680</v>
      </c>
      <c r="Q32" s="7"/>
      <c r="R32" s="50"/>
      <c r="S32" s="50"/>
      <c r="T32" s="54"/>
    </row>
    <row r="33" spans="1:20" ht="15" customHeight="1">
      <c r="A33" s="57">
        <v>21</v>
      </c>
      <c r="B33" s="7"/>
      <c r="C33" s="7"/>
      <c r="D33" s="7" t="s">
        <v>53</v>
      </c>
      <c r="E33" s="7"/>
      <c r="F33" s="7"/>
      <c r="G33" s="7"/>
      <c r="H33" s="7"/>
      <c r="I33" s="7"/>
      <c r="J33" s="7">
        <f t="shared" si="3"/>
        <v>-1269</v>
      </c>
      <c r="K33" s="7">
        <f>ROUND(((-1274756.54-362896.82+368381.25)/1000),0)</f>
        <v>-1269</v>
      </c>
      <c r="L33" s="19"/>
      <c r="M33" s="7"/>
      <c r="N33" s="7">
        <f t="shared" si="2"/>
        <v>66</v>
      </c>
      <c r="P33" s="7">
        <f t="shared" si="0"/>
        <v>417</v>
      </c>
      <c r="Q33" s="7"/>
      <c r="R33" s="50"/>
      <c r="S33" s="50"/>
      <c r="T33" s="54"/>
    </row>
    <row r="34" spans="1:20" ht="15" customHeight="1">
      <c r="A34" s="57">
        <v>22</v>
      </c>
      <c r="B34" s="7"/>
      <c r="C34" s="7"/>
      <c r="D34" s="7" t="s">
        <v>69</v>
      </c>
      <c r="E34" s="7"/>
      <c r="F34" s="7"/>
      <c r="G34" s="7"/>
      <c r="H34" s="7"/>
      <c r="I34" s="7"/>
      <c r="J34" s="7">
        <f t="shared" si="3"/>
        <v>147</v>
      </c>
      <c r="K34" s="7">
        <f>+ROUND((((0+39450+0)+(-15688+7435+4692)+(19250-35000-5250)+(12807.94-62158.39+181189.3))/1000),0)</f>
        <v>147</v>
      </c>
      <c r="L34" s="19"/>
      <c r="M34" s="7"/>
      <c r="N34" s="7">
        <f t="shared" si="2"/>
        <v>-8</v>
      </c>
      <c r="P34" s="7">
        <f t="shared" si="0"/>
        <v>-48</v>
      </c>
      <c r="Q34" s="7"/>
      <c r="R34" s="50"/>
      <c r="S34" s="50"/>
      <c r="T34" s="54"/>
    </row>
    <row r="35" spans="1:20" ht="15" customHeight="1">
      <c r="A35" s="57">
        <v>23</v>
      </c>
      <c r="B35" s="7"/>
      <c r="C35" s="7"/>
      <c r="D35" s="7"/>
      <c r="E35" s="7"/>
      <c r="F35" s="7"/>
      <c r="G35" s="7"/>
      <c r="H35" s="7"/>
      <c r="I35" s="7"/>
      <c r="J35" s="24">
        <f>SUM(J22:J32,J33:J34)</f>
        <v>4070</v>
      </c>
      <c r="K35" s="24">
        <f>SUM(K22:K32,K33:K34)</f>
        <v>4070</v>
      </c>
      <c r="L35" s="19"/>
      <c r="M35" s="7"/>
      <c r="N35" s="24">
        <f>SUM(N22:N32,N33:N34)</f>
        <v>-214</v>
      </c>
      <c r="P35" s="24">
        <f>SUM(P22:P32,P33:P34)</f>
        <v>-1338</v>
      </c>
      <c r="Q35" s="7"/>
      <c r="R35" s="7"/>
      <c r="S35" s="54"/>
      <c r="T35" s="54"/>
    </row>
    <row r="36" spans="1:20" ht="15" customHeight="1">
      <c r="A36" s="46"/>
      <c r="B36" s="7"/>
      <c r="C36" s="48"/>
      <c r="D36" s="7"/>
      <c r="E36" s="7"/>
      <c r="F36" s="7"/>
      <c r="G36" s="7"/>
      <c r="H36" s="7"/>
      <c r="I36" s="7"/>
      <c r="J36" s="21"/>
      <c r="K36" s="7"/>
      <c r="L36" s="19"/>
      <c r="M36" s="7"/>
      <c r="N36" s="7"/>
      <c r="P36" s="7"/>
      <c r="Q36" s="7"/>
      <c r="R36" s="7"/>
    </row>
    <row r="37" spans="1:20" ht="15" customHeight="1">
      <c r="A37" s="46">
        <v>24</v>
      </c>
      <c r="B37" s="7"/>
      <c r="C37" s="48" t="s">
        <v>14</v>
      </c>
      <c r="D37" s="7"/>
      <c r="E37" s="7"/>
      <c r="F37" s="7"/>
      <c r="G37" s="7"/>
      <c r="H37" s="7"/>
      <c r="I37" s="7"/>
      <c r="J37" s="22">
        <f>SUM(J35,J20)</f>
        <v>-128369</v>
      </c>
      <c r="K37" s="22">
        <f>SUM(K35,K20)</f>
        <v>-266232</v>
      </c>
      <c r="L37" s="19"/>
      <c r="M37" s="7"/>
      <c r="N37" s="22">
        <f>SUM(N35,N20)</f>
        <v>6673</v>
      </c>
      <c r="P37" s="22">
        <f>SUM(P35,P20)</f>
        <v>87549</v>
      </c>
      <c r="Q37" s="7"/>
      <c r="R37" s="7"/>
      <c r="S37" s="54"/>
      <c r="T37" s="54"/>
    </row>
    <row r="38" spans="1:20" ht="15" customHeight="1">
      <c r="A38" s="46"/>
      <c r="B38" s="7"/>
      <c r="C38" s="7"/>
      <c r="D38" s="7"/>
      <c r="E38" s="7"/>
      <c r="F38" s="7"/>
      <c r="G38" s="7"/>
      <c r="H38" s="7"/>
      <c r="I38" s="7"/>
      <c r="J38" s="7"/>
      <c r="K38" s="7"/>
      <c r="L38" s="19"/>
      <c r="M38" s="7"/>
      <c r="N38" s="7"/>
      <c r="P38" s="7"/>
      <c r="Q38" s="7"/>
      <c r="R38" s="7"/>
    </row>
    <row r="39" spans="1:20" ht="15" customHeight="1">
      <c r="A39" s="46"/>
      <c r="B39" s="7"/>
      <c r="C39" s="7"/>
      <c r="D39" s="7"/>
      <c r="E39" s="7"/>
      <c r="F39" s="7"/>
      <c r="G39" s="7"/>
      <c r="H39" s="7"/>
      <c r="I39" s="7"/>
      <c r="J39" s="7"/>
      <c r="K39" s="7"/>
      <c r="L39" s="19"/>
      <c r="M39" s="7"/>
      <c r="N39" s="7"/>
      <c r="P39" s="7"/>
      <c r="Q39" s="7"/>
      <c r="R39" s="7"/>
    </row>
    <row r="40" spans="1:20" ht="15" customHeight="1">
      <c r="A40" s="46"/>
      <c r="B40" s="7"/>
      <c r="C40" s="7"/>
      <c r="D40" s="7"/>
      <c r="E40" s="7"/>
      <c r="F40" s="7"/>
      <c r="G40" s="7"/>
      <c r="H40" s="7"/>
      <c r="I40" s="7"/>
      <c r="J40" s="7"/>
      <c r="K40" s="7"/>
      <c r="L40" s="19"/>
      <c r="M40" s="7"/>
      <c r="N40" s="7"/>
      <c r="P40" s="7"/>
      <c r="Q40" s="7"/>
      <c r="R40" s="7"/>
    </row>
    <row r="41" spans="1:20" ht="15" customHeight="1">
      <c r="A41" s="46"/>
      <c r="B41" s="7"/>
      <c r="C41" s="7"/>
      <c r="D41" s="7"/>
      <c r="E41" s="7"/>
      <c r="F41" s="7"/>
      <c r="G41" s="7"/>
      <c r="H41" s="7"/>
      <c r="I41" s="7"/>
      <c r="J41" s="7"/>
      <c r="K41" s="7"/>
      <c r="L41" s="19"/>
      <c r="M41" s="7"/>
      <c r="N41" s="7"/>
      <c r="P41" s="7"/>
      <c r="Q41" s="7"/>
      <c r="R41" s="7"/>
    </row>
    <row r="42" spans="1:20" ht="15" customHeight="1">
      <c r="A42" s="46"/>
      <c r="B42" s="7"/>
      <c r="C42" s="7"/>
      <c r="D42" s="7"/>
      <c r="E42" s="7"/>
      <c r="F42" s="7"/>
      <c r="G42" s="7"/>
      <c r="H42" s="7"/>
      <c r="I42" s="7"/>
      <c r="J42" s="7"/>
      <c r="K42" s="7"/>
      <c r="L42" s="19"/>
      <c r="M42" s="7"/>
      <c r="N42" s="7"/>
      <c r="P42" s="7"/>
      <c r="Q42" s="7"/>
      <c r="R42" s="7"/>
    </row>
    <row r="43" spans="1:20" ht="15" customHeight="1">
      <c r="A43" s="46"/>
      <c r="B43" s="7"/>
      <c r="C43" s="7"/>
      <c r="D43" s="7"/>
      <c r="E43" s="7"/>
      <c r="F43" s="7"/>
      <c r="G43" s="7"/>
      <c r="H43" s="7"/>
      <c r="I43" s="7"/>
      <c r="J43" s="7"/>
      <c r="K43" s="7"/>
      <c r="L43" s="19"/>
      <c r="M43" s="7"/>
      <c r="N43" s="7"/>
      <c r="P43" s="7"/>
      <c r="Q43" s="7"/>
      <c r="R43" s="7"/>
    </row>
    <row r="44" spans="1:20" ht="15" customHeight="1">
      <c r="A44" s="46"/>
      <c r="B44" s="7"/>
      <c r="C44" s="7"/>
      <c r="D44" s="7"/>
      <c r="E44" s="7"/>
      <c r="F44" s="7"/>
      <c r="G44" s="7"/>
      <c r="H44" s="7"/>
      <c r="I44" s="7"/>
      <c r="J44" s="7"/>
      <c r="K44" s="7"/>
      <c r="L44" s="19"/>
      <c r="M44" s="7"/>
      <c r="N44" s="7"/>
      <c r="P44" s="7"/>
      <c r="Q44" s="7"/>
      <c r="R44" s="7"/>
    </row>
    <row r="45" spans="1:20" ht="15" customHeight="1">
      <c r="A45" s="40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41"/>
      <c r="M45" s="39"/>
      <c r="N45" s="39"/>
      <c r="O45" s="39"/>
      <c r="P45" s="39"/>
      <c r="Q45" s="39"/>
      <c r="R45" s="39"/>
    </row>
    <row r="46" spans="1:20" ht="15" customHeight="1">
      <c r="A46" s="56" t="s">
        <v>88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19"/>
      <c r="M46" s="7"/>
      <c r="N46" s="7"/>
      <c r="O46" s="7"/>
      <c r="P46" s="7"/>
      <c r="Q46" s="7" t="s">
        <v>77</v>
      </c>
      <c r="R46" s="4"/>
    </row>
    <row r="47" spans="1:20" ht="15" customHeight="1">
      <c r="A47" s="57"/>
      <c r="B47" s="7"/>
      <c r="C47" s="7"/>
      <c r="D47" s="7"/>
      <c r="E47" s="7"/>
      <c r="F47" s="7"/>
      <c r="G47" s="7"/>
      <c r="H47" s="7"/>
      <c r="I47" s="7"/>
      <c r="J47" s="7"/>
      <c r="K47" s="7"/>
      <c r="L47" s="19"/>
      <c r="M47" s="7"/>
      <c r="N47" s="7"/>
      <c r="O47" s="7"/>
      <c r="P47" s="7"/>
      <c r="Q47" s="7"/>
      <c r="R47" s="4"/>
    </row>
    <row r="48" spans="1:20" ht="15" customHeight="1">
      <c r="A48" s="46" t="s">
        <v>76</v>
      </c>
      <c r="C48" s="2"/>
      <c r="I48" s="2" t="s">
        <v>85</v>
      </c>
      <c r="N48" s="39"/>
      <c r="O48" s="39"/>
      <c r="P48" s="40"/>
      <c r="Q48" s="40" t="s">
        <v>79</v>
      </c>
      <c r="R48" s="39"/>
    </row>
    <row r="49" spans="1:18" ht="15" customHeight="1">
      <c r="A49" s="61" t="s">
        <v>1</v>
      </c>
      <c r="B49" s="62"/>
      <c r="C49" s="62"/>
      <c r="D49" s="62"/>
      <c r="E49" s="62"/>
      <c r="F49" s="62"/>
      <c r="G49" s="62"/>
      <c r="H49" s="61" t="s">
        <v>86</v>
      </c>
      <c r="I49" s="62"/>
      <c r="J49" s="62"/>
      <c r="K49" s="62"/>
      <c r="L49" s="62"/>
      <c r="M49" s="62"/>
      <c r="O49" s="5" t="s">
        <v>2</v>
      </c>
      <c r="P49" s="5"/>
    </row>
    <row r="50" spans="1:18" ht="15" customHeight="1">
      <c r="H50" s="59" t="s">
        <v>87</v>
      </c>
      <c r="I50" s="60"/>
      <c r="J50" s="60"/>
      <c r="K50" s="60"/>
      <c r="L50" s="60"/>
      <c r="M50" s="60"/>
      <c r="O50" s="36"/>
      <c r="P50" s="6" t="s">
        <v>72</v>
      </c>
      <c r="Q50" s="7"/>
      <c r="R50" s="7"/>
    </row>
    <row r="51" spans="1:18" ht="15" customHeight="1">
      <c r="A51" s="59" t="s">
        <v>3</v>
      </c>
      <c r="B51" s="60"/>
      <c r="C51" s="60"/>
      <c r="D51" s="60"/>
      <c r="E51" s="60"/>
      <c r="F51" s="60"/>
      <c r="G51" s="60"/>
      <c r="H51" s="59"/>
      <c r="I51" s="60"/>
      <c r="J51" s="60"/>
      <c r="K51" s="60"/>
      <c r="L51" s="60"/>
      <c r="M51" s="60"/>
      <c r="O51" s="31"/>
      <c r="P51" s="5" t="s">
        <v>73</v>
      </c>
    </row>
    <row r="52" spans="1:18" ht="15" customHeight="1">
      <c r="G52" s="2" t="s">
        <v>0</v>
      </c>
      <c r="H52" s="2"/>
      <c r="O52" s="42" t="s">
        <v>74</v>
      </c>
      <c r="P52" s="2" t="s">
        <v>89</v>
      </c>
    </row>
    <row r="53" spans="1:18" ht="15" customHeight="1">
      <c r="A53" s="63" t="s">
        <v>81</v>
      </c>
      <c r="B53" s="64"/>
      <c r="C53" s="64"/>
      <c r="D53" s="64"/>
      <c r="E53" s="64"/>
      <c r="F53" s="64"/>
      <c r="J53" s="8" t="s">
        <v>4</v>
      </c>
      <c r="O53" s="5" t="s">
        <v>82</v>
      </c>
      <c r="P53" s="5"/>
    </row>
    <row r="54" spans="1:18" ht="15" customHeight="1">
      <c r="A54" s="37" t="s">
        <v>7</v>
      </c>
      <c r="B54" s="8"/>
      <c r="C54" s="38"/>
      <c r="D54" s="38" t="s">
        <v>39</v>
      </c>
      <c r="E54" s="14"/>
      <c r="F54" s="14"/>
      <c r="G54" s="10"/>
      <c r="H54" s="10"/>
      <c r="I54" s="10"/>
      <c r="J54" s="9" t="s">
        <v>40</v>
      </c>
      <c r="K54" s="9" t="s">
        <v>41</v>
      </c>
      <c r="L54" s="11" t="s">
        <v>42</v>
      </c>
      <c r="M54" s="12"/>
      <c r="N54" s="9" t="s">
        <v>43</v>
      </c>
      <c r="O54" s="9"/>
      <c r="P54" s="9" t="s">
        <v>44</v>
      </c>
      <c r="Q54" s="9" t="s">
        <v>75</v>
      </c>
      <c r="R54" s="10"/>
    </row>
    <row r="55" spans="1:18" ht="15" customHeight="1">
      <c r="A55" s="13" t="s">
        <v>5</v>
      </c>
      <c r="B55" s="8"/>
      <c r="C55" s="14"/>
      <c r="D55" s="14"/>
      <c r="E55" s="14"/>
      <c r="F55" s="14"/>
      <c r="G55" s="14"/>
      <c r="H55" s="14"/>
      <c r="I55" s="14"/>
      <c r="J55" s="58" t="s">
        <v>37</v>
      </c>
      <c r="K55" s="58"/>
      <c r="L55" s="58"/>
      <c r="M55" s="49"/>
      <c r="N55" s="58" t="s">
        <v>38</v>
      </c>
      <c r="O55" s="58"/>
      <c r="P55" s="58"/>
      <c r="Q55" s="58"/>
      <c r="R55" s="14"/>
    </row>
    <row r="56" spans="1:18" ht="15" customHeight="1">
      <c r="A56" s="47" t="s">
        <v>6</v>
      </c>
      <c r="B56" s="15"/>
      <c r="C56" s="15"/>
      <c r="D56" s="15" t="s">
        <v>8</v>
      </c>
      <c r="E56" s="15"/>
      <c r="F56" s="15"/>
      <c r="G56" s="15"/>
      <c r="H56" s="15"/>
      <c r="I56" s="15"/>
      <c r="J56" s="47" t="s">
        <v>34</v>
      </c>
      <c r="K56" s="15" t="s">
        <v>35</v>
      </c>
      <c r="L56" s="16" t="s">
        <v>36</v>
      </c>
      <c r="M56" s="47"/>
      <c r="N56" s="47" t="s">
        <v>34</v>
      </c>
      <c r="O56" s="39"/>
      <c r="P56" s="15" t="s">
        <v>35</v>
      </c>
      <c r="Q56" s="15" t="s">
        <v>36</v>
      </c>
      <c r="R56" s="15"/>
    </row>
    <row r="57" spans="1:18" ht="15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17"/>
      <c r="M57" s="4"/>
      <c r="N57" s="4"/>
      <c r="P57" s="4"/>
      <c r="Q57" s="4"/>
      <c r="R57" s="4"/>
    </row>
    <row r="58" spans="1:18" ht="15" customHeight="1">
      <c r="A58" s="46">
        <v>1</v>
      </c>
      <c r="B58" s="7"/>
      <c r="C58" s="48" t="s">
        <v>15</v>
      </c>
      <c r="D58" s="7"/>
      <c r="E58" s="7"/>
      <c r="F58" s="7"/>
      <c r="G58" s="7"/>
      <c r="H58" s="7"/>
      <c r="I58" s="7"/>
      <c r="J58" s="21"/>
      <c r="K58" s="7"/>
      <c r="L58" s="19"/>
      <c r="M58" s="7"/>
      <c r="N58" s="7"/>
      <c r="P58" s="7"/>
      <c r="Q58" s="7"/>
      <c r="R58" s="7"/>
    </row>
    <row r="59" spans="1:18" ht="15" customHeight="1">
      <c r="A59" s="46">
        <v>2</v>
      </c>
      <c r="B59" s="7"/>
      <c r="C59" s="48"/>
      <c r="D59" s="7" t="s">
        <v>54</v>
      </c>
      <c r="E59" s="7"/>
      <c r="F59" s="7"/>
      <c r="G59" s="7"/>
      <c r="H59" s="7"/>
      <c r="I59" s="7"/>
      <c r="J59" s="21">
        <f>+K59-27</f>
        <v>1985</v>
      </c>
      <c r="K59" s="7">
        <v>2012</v>
      </c>
      <c r="L59" s="19"/>
      <c r="M59" s="7"/>
      <c r="N59" s="7"/>
      <c r="P59" s="7"/>
      <c r="Q59" s="7"/>
      <c r="R59" s="7"/>
    </row>
    <row r="60" spans="1:18" ht="15" customHeight="1">
      <c r="A60" s="46">
        <v>3</v>
      </c>
      <c r="B60" s="7"/>
      <c r="C60" s="48"/>
      <c r="D60" s="7" t="s">
        <v>67</v>
      </c>
      <c r="E60" s="7"/>
      <c r="F60" s="7"/>
      <c r="G60" s="7"/>
      <c r="H60" s="7"/>
      <c r="I60" s="7"/>
      <c r="J60" s="21">
        <f>+K60</f>
        <v>7962</v>
      </c>
      <c r="K60" s="7">
        <f>-K18</f>
        <v>7962</v>
      </c>
      <c r="L60" s="19"/>
      <c r="M60" s="7"/>
      <c r="N60" s="7"/>
      <c r="P60" s="7"/>
      <c r="Q60" s="7"/>
      <c r="R60" s="7"/>
    </row>
    <row r="61" spans="1:18" ht="15" customHeight="1">
      <c r="A61" s="46">
        <v>4</v>
      </c>
      <c r="B61" s="7"/>
      <c r="C61" s="48"/>
      <c r="D61" s="7" t="s">
        <v>57</v>
      </c>
      <c r="E61" s="7"/>
      <c r="F61" s="7"/>
      <c r="G61" s="7"/>
      <c r="H61" s="7"/>
      <c r="I61" s="7"/>
      <c r="J61" s="21">
        <f>+K61</f>
        <v>275</v>
      </c>
      <c r="K61" s="7">
        <v>275</v>
      </c>
      <c r="L61" s="19"/>
      <c r="M61" s="7"/>
      <c r="N61" s="7"/>
      <c r="P61" s="7"/>
      <c r="Q61" s="7"/>
      <c r="R61" s="7"/>
    </row>
    <row r="62" spans="1:18" ht="15" customHeight="1">
      <c r="A62" s="46">
        <v>5</v>
      </c>
      <c r="B62" s="7"/>
      <c r="C62" s="48"/>
      <c r="D62" s="7" t="s">
        <v>55</v>
      </c>
      <c r="E62" s="7"/>
      <c r="F62" s="7"/>
      <c r="G62" s="7"/>
      <c r="H62" s="7"/>
      <c r="I62" s="7"/>
      <c r="J62" s="21">
        <f>+K62</f>
        <v>-866</v>
      </c>
      <c r="K62" s="7">
        <v>-866</v>
      </c>
      <c r="L62" s="19"/>
      <c r="M62" s="7"/>
      <c r="N62" s="7"/>
      <c r="P62" s="7"/>
      <c r="Q62" s="7"/>
      <c r="R62" s="7"/>
    </row>
    <row r="63" spans="1:18" ht="15" customHeight="1">
      <c r="A63" s="46">
        <v>6</v>
      </c>
      <c r="B63" s="7"/>
      <c r="C63" s="48"/>
      <c r="D63" s="7" t="s">
        <v>69</v>
      </c>
      <c r="E63" s="7"/>
      <c r="F63" s="7"/>
      <c r="G63" s="7"/>
      <c r="H63" s="7"/>
      <c r="I63" s="26"/>
      <c r="J63" s="21">
        <f>+K63-5</f>
        <v>789</v>
      </c>
      <c r="K63" s="7">
        <f>69+725</f>
        <v>794</v>
      </c>
      <c r="L63" s="19"/>
      <c r="M63" s="7"/>
      <c r="N63" s="7"/>
      <c r="P63" s="7"/>
      <c r="Q63" s="7"/>
      <c r="R63" s="7"/>
    </row>
    <row r="64" spans="1:18" ht="15" customHeight="1">
      <c r="A64" s="46">
        <v>7</v>
      </c>
      <c r="B64" s="7"/>
      <c r="C64" s="48" t="s">
        <v>56</v>
      </c>
      <c r="D64" s="7"/>
      <c r="E64" s="7"/>
      <c r="F64" s="7"/>
      <c r="G64" s="7"/>
      <c r="H64" s="7"/>
      <c r="I64" s="7"/>
      <c r="J64" s="24">
        <f>SUM(J59:J63)</f>
        <v>10145</v>
      </c>
      <c r="K64" s="24">
        <f>SUM(K59:K63)</f>
        <v>10177</v>
      </c>
      <c r="L64" s="19"/>
      <c r="M64" s="27"/>
      <c r="N64" s="24">
        <f>SUM(N59:N63)</f>
        <v>0</v>
      </c>
      <c r="P64" s="24">
        <f>SUM(P59:P63)</f>
        <v>0</v>
      </c>
      <c r="Q64" s="7"/>
      <c r="R64" s="7"/>
    </row>
    <row r="65" spans="1:19" ht="15" customHeight="1">
      <c r="A65" s="46"/>
      <c r="B65" s="7"/>
      <c r="C65" s="48"/>
      <c r="D65" s="7"/>
      <c r="E65" s="7"/>
      <c r="F65" s="7"/>
      <c r="G65" s="7"/>
      <c r="H65" s="7"/>
      <c r="I65" s="7"/>
      <c r="J65" s="7"/>
      <c r="K65" s="7"/>
      <c r="L65" s="19"/>
      <c r="M65" s="27"/>
      <c r="N65" s="7"/>
      <c r="P65" s="7"/>
      <c r="Q65" s="7"/>
      <c r="R65" s="7"/>
    </row>
    <row r="66" spans="1:19" ht="15" customHeight="1">
      <c r="A66" s="46">
        <v>8</v>
      </c>
      <c r="B66" s="7"/>
      <c r="C66" s="7" t="s">
        <v>62</v>
      </c>
      <c r="D66" s="7"/>
      <c r="E66" s="7"/>
      <c r="F66" s="7"/>
      <c r="G66" s="7"/>
      <c r="H66" s="7"/>
      <c r="I66" s="7"/>
      <c r="J66" s="7"/>
      <c r="K66" s="7"/>
      <c r="L66" s="19"/>
      <c r="M66" s="27"/>
      <c r="N66" s="21">
        <f>ROUND(((23540085.92-16867332.5)/1000),0)-N37</f>
        <v>0</v>
      </c>
      <c r="P66" s="21">
        <f>ROUND(((168601388.36-81052417.97)/1000),0)-P37</f>
        <v>0</v>
      </c>
      <c r="Q66" s="7"/>
      <c r="R66" s="7"/>
    </row>
    <row r="67" spans="1:19" ht="15" customHeight="1">
      <c r="A67" s="46"/>
      <c r="B67" s="7"/>
      <c r="C67" s="7"/>
      <c r="D67" s="7"/>
      <c r="E67" s="7"/>
      <c r="F67" s="7"/>
      <c r="G67" s="7"/>
      <c r="H67" s="7"/>
      <c r="I67" s="7"/>
      <c r="J67" s="7"/>
      <c r="K67" s="7"/>
      <c r="L67" s="19"/>
      <c r="M67" s="27"/>
      <c r="N67" s="21"/>
      <c r="P67" s="7"/>
      <c r="Q67" s="7"/>
      <c r="R67" s="7"/>
    </row>
    <row r="68" spans="1:19" ht="15" customHeight="1">
      <c r="A68" s="46">
        <v>9</v>
      </c>
      <c r="B68" s="7"/>
      <c r="C68" s="48" t="s">
        <v>16</v>
      </c>
      <c r="D68" s="7"/>
      <c r="E68" s="7"/>
      <c r="F68" s="7"/>
      <c r="G68" s="7"/>
      <c r="H68" s="7"/>
      <c r="I68" s="7"/>
      <c r="J68" s="24">
        <f>SUM(J14,J37,J64)</f>
        <v>52554</v>
      </c>
      <c r="K68" s="7"/>
      <c r="L68" s="19"/>
      <c r="M68" s="27"/>
      <c r="N68" s="24">
        <f>SUM(N14,N37,N64,N66)</f>
        <v>6673</v>
      </c>
      <c r="P68" s="24">
        <f>SUM(P14,P37,P64,P66)</f>
        <v>87549</v>
      </c>
      <c r="Q68" s="7"/>
      <c r="R68" s="7"/>
    </row>
    <row r="69" spans="1:19" ht="15" customHeight="1">
      <c r="A69" s="46">
        <v>10</v>
      </c>
      <c r="B69" s="7"/>
      <c r="C69" s="7" t="s">
        <v>59</v>
      </c>
      <c r="D69" s="7"/>
      <c r="E69" s="7"/>
      <c r="F69" s="7"/>
      <c r="G69" s="7"/>
      <c r="H69" s="7"/>
      <c r="I69" s="7"/>
      <c r="J69" s="28"/>
      <c r="K69" s="7"/>
      <c r="L69" s="19"/>
      <c r="M69" s="27"/>
      <c r="N69" s="21"/>
      <c r="O69" s="7"/>
      <c r="P69" s="7"/>
      <c r="Q69" s="7"/>
      <c r="R69" s="7"/>
    </row>
    <row r="70" spans="1:19" ht="15" customHeight="1">
      <c r="A70" s="46">
        <v>11</v>
      </c>
      <c r="B70" s="7"/>
      <c r="C70" s="7"/>
      <c r="D70" s="7" t="s">
        <v>58</v>
      </c>
      <c r="E70" s="7"/>
      <c r="F70" s="7"/>
      <c r="G70" s="7"/>
      <c r="H70" s="7"/>
      <c r="I70" s="29"/>
      <c r="J70" s="21">
        <v>2815</v>
      </c>
      <c r="K70" s="7"/>
      <c r="L70" s="19"/>
      <c r="M70" s="27"/>
      <c r="N70" s="21"/>
      <c r="O70" s="7"/>
      <c r="P70" s="7"/>
      <c r="Q70" s="7"/>
      <c r="R70" s="7"/>
      <c r="S70" s="55"/>
    </row>
    <row r="71" spans="1:19" ht="15" customHeight="1">
      <c r="A71" s="46"/>
      <c r="B71" s="7"/>
      <c r="Q71" s="7"/>
      <c r="R71" s="7"/>
    </row>
    <row r="72" spans="1:19" ht="15" customHeight="1">
      <c r="A72" s="46">
        <v>12</v>
      </c>
      <c r="B72" s="7"/>
      <c r="C72" s="7" t="s">
        <v>17</v>
      </c>
      <c r="D72" s="7"/>
      <c r="E72" s="7"/>
      <c r="F72" s="7"/>
      <c r="G72" s="7"/>
      <c r="H72" s="7"/>
      <c r="I72" s="7"/>
      <c r="J72" s="25"/>
      <c r="K72" s="7"/>
      <c r="L72" s="19"/>
      <c r="M72" s="27"/>
      <c r="N72" s="26"/>
      <c r="P72" s="7"/>
      <c r="Q72" s="7"/>
      <c r="R72" s="7"/>
    </row>
    <row r="73" spans="1:19" ht="15" customHeight="1">
      <c r="A73" s="46">
        <v>13</v>
      </c>
      <c r="B73" s="7"/>
      <c r="C73" s="7"/>
      <c r="D73" s="7" t="s">
        <v>60</v>
      </c>
      <c r="E73" s="7"/>
      <c r="F73" s="7"/>
      <c r="G73" s="7"/>
      <c r="H73" s="7"/>
      <c r="I73" s="7"/>
      <c r="J73" s="21">
        <v>-1465</v>
      </c>
      <c r="K73" s="7"/>
      <c r="L73" s="19"/>
      <c r="M73" s="27"/>
      <c r="N73" s="21">
        <v>0</v>
      </c>
      <c r="P73" s="7"/>
      <c r="Q73" s="7"/>
      <c r="R73" s="7"/>
    </row>
    <row r="74" spans="1:19" ht="15" customHeight="1">
      <c r="A74" s="46">
        <v>14</v>
      </c>
      <c r="B74" s="7"/>
      <c r="C74" s="7"/>
      <c r="D74" s="7" t="s">
        <v>61</v>
      </c>
      <c r="E74" s="7"/>
      <c r="F74" s="7"/>
      <c r="G74" s="7"/>
      <c r="H74" s="7"/>
      <c r="I74" s="7"/>
      <c r="J74" s="21">
        <v>445</v>
      </c>
      <c r="K74" s="7"/>
      <c r="L74" s="19"/>
      <c r="M74" s="27"/>
      <c r="N74" s="21">
        <f>ROUND(((0-313558.88)/1000),0)</f>
        <v>-314</v>
      </c>
      <c r="P74" s="7"/>
      <c r="Q74" s="7"/>
      <c r="R74" s="7"/>
    </row>
    <row r="75" spans="1:19" ht="15" customHeight="1">
      <c r="A75" s="46">
        <v>15</v>
      </c>
      <c r="B75" s="7"/>
      <c r="C75" s="7"/>
      <c r="D75" s="7" t="s">
        <v>84</v>
      </c>
      <c r="E75" s="7"/>
      <c r="F75" s="7"/>
      <c r="G75" s="7"/>
      <c r="H75" s="7"/>
      <c r="I75" s="7"/>
      <c r="J75" s="21">
        <f>ROUND(((35644+1171169.57)/1000),0)</f>
        <v>1207</v>
      </c>
      <c r="K75" s="7"/>
      <c r="L75" s="19"/>
      <c r="M75" s="27"/>
      <c r="N75" s="21">
        <f>ROUND(((1443821.8-2903867)/1000),0)</f>
        <v>-1460</v>
      </c>
      <c r="P75" s="7"/>
      <c r="Q75" s="7"/>
      <c r="R75" s="7"/>
    </row>
    <row r="76" spans="1:19" ht="15" customHeight="1">
      <c r="A76" s="46">
        <v>16</v>
      </c>
      <c r="B76" s="7"/>
      <c r="C76" s="7" t="s">
        <v>18</v>
      </c>
      <c r="D76" s="7"/>
      <c r="E76" s="7"/>
      <c r="F76" s="7"/>
      <c r="G76" s="7"/>
      <c r="H76" s="7"/>
      <c r="I76" s="7"/>
      <c r="J76" s="30">
        <f>SUM(J73:J75)</f>
        <v>187</v>
      </c>
      <c r="K76" s="7"/>
      <c r="L76" s="19"/>
      <c r="M76" s="27"/>
      <c r="N76" s="30">
        <f>SUM(N73:N75)</f>
        <v>-1774</v>
      </c>
      <c r="P76" s="7"/>
      <c r="Q76" s="7"/>
      <c r="R76" s="7"/>
    </row>
    <row r="77" spans="1:19" ht="15" customHeight="1">
      <c r="A77" s="46"/>
      <c r="B77" s="7"/>
      <c r="C77" s="4"/>
      <c r="D77" s="4"/>
      <c r="E77" s="4"/>
      <c r="F77" s="4"/>
      <c r="G77" s="4"/>
      <c r="H77" s="4"/>
      <c r="I77" s="4"/>
      <c r="J77" s="4"/>
      <c r="K77" s="4"/>
      <c r="L77" s="17"/>
      <c r="M77" s="4"/>
      <c r="N77" s="4"/>
      <c r="P77" s="4"/>
      <c r="Q77" s="7"/>
      <c r="R77" s="7"/>
    </row>
    <row r="78" spans="1:19" ht="15" customHeight="1">
      <c r="A78" s="46">
        <v>17</v>
      </c>
      <c r="B78" s="7"/>
      <c r="C78" s="48" t="s">
        <v>19</v>
      </c>
      <c r="D78" s="7"/>
      <c r="E78" s="7"/>
      <c r="F78" s="7"/>
      <c r="G78" s="7"/>
      <c r="H78" s="7"/>
      <c r="I78" s="7"/>
      <c r="J78" s="31">
        <f>SUM(J76,J70)</f>
        <v>3002</v>
      </c>
      <c r="K78" s="7"/>
      <c r="L78" s="19"/>
      <c r="M78" s="27"/>
      <c r="N78" s="31">
        <f>SUM(N76,N68)</f>
        <v>4899</v>
      </c>
      <c r="P78" s="7"/>
      <c r="Q78" s="7"/>
      <c r="R78" s="7"/>
    </row>
    <row r="79" spans="1:19" ht="15" customHeight="1">
      <c r="A79" s="46"/>
      <c r="B79" s="7"/>
      <c r="C79" s="7"/>
      <c r="D79" s="7"/>
      <c r="E79" s="7"/>
      <c r="F79" s="7"/>
      <c r="G79" s="7"/>
      <c r="H79" s="7"/>
      <c r="I79" s="7"/>
      <c r="J79" s="7"/>
      <c r="L79" s="19"/>
      <c r="M79" s="27"/>
      <c r="N79" s="7"/>
      <c r="P79" s="7"/>
      <c r="Q79" s="7"/>
      <c r="R79" s="7"/>
    </row>
    <row r="80" spans="1:19" ht="15" customHeight="1">
      <c r="A80" s="46">
        <v>18</v>
      </c>
      <c r="B80" s="7"/>
      <c r="C80" s="48" t="s">
        <v>20</v>
      </c>
      <c r="D80" s="7"/>
      <c r="E80" s="7"/>
      <c r="F80" s="7"/>
      <c r="G80" s="7"/>
      <c r="H80" s="7"/>
      <c r="I80" s="7"/>
      <c r="J80" s="21"/>
      <c r="K80" s="24">
        <f>SUM(K14,K37,K64)</f>
        <v>-85277</v>
      </c>
      <c r="L80" s="19"/>
      <c r="M80" s="27"/>
      <c r="N80" s="7"/>
      <c r="P80" s="24">
        <f>+P68</f>
        <v>87549</v>
      </c>
      <c r="Q80" s="7"/>
      <c r="R80" s="7"/>
    </row>
    <row r="81" spans="1:18" ht="15" customHeight="1">
      <c r="A81" s="46">
        <v>19</v>
      </c>
      <c r="B81" s="7"/>
      <c r="C81" s="48"/>
      <c r="D81" s="7" t="s">
        <v>63</v>
      </c>
      <c r="E81" s="7"/>
      <c r="F81" s="7"/>
      <c r="G81" s="7"/>
      <c r="H81" s="7"/>
      <c r="I81" s="7"/>
      <c r="J81" s="21"/>
      <c r="K81" s="7">
        <f>-SUM(J70:J73)</f>
        <v>-1350</v>
      </c>
      <c r="L81" s="19"/>
      <c r="M81" s="27"/>
      <c r="N81" s="7"/>
      <c r="P81" s="7"/>
      <c r="Q81" s="7"/>
      <c r="R81" s="7"/>
    </row>
    <row r="82" spans="1:18" ht="15" customHeight="1">
      <c r="A82" s="46">
        <v>20</v>
      </c>
      <c r="B82" s="7"/>
      <c r="C82" s="48"/>
      <c r="D82" s="7"/>
      <c r="E82" s="7"/>
      <c r="F82" s="7"/>
      <c r="G82" s="7"/>
      <c r="H82" s="7"/>
      <c r="I82" s="7"/>
      <c r="J82" s="21"/>
      <c r="K82" s="32">
        <f>SUM(K80:K81)</f>
        <v>-86627</v>
      </c>
      <c r="L82" s="19"/>
      <c r="M82" s="27"/>
      <c r="N82" s="7"/>
      <c r="P82" s="7"/>
      <c r="Q82" s="7"/>
      <c r="R82" s="7"/>
    </row>
    <row r="83" spans="1:18" ht="15" customHeight="1">
      <c r="A83" s="46">
        <v>21</v>
      </c>
      <c r="B83" s="7"/>
      <c r="C83" s="48" t="s">
        <v>21</v>
      </c>
      <c r="D83" s="7"/>
      <c r="E83" s="7"/>
      <c r="F83" s="7"/>
      <c r="G83" s="7"/>
      <c r="H83" s="7"/>
      <c r="I83" s="26"/>
      <c r="J83" s="33"/>
      <c r="K83" s="7">
        <f>+K82*0.35</f>
        <v>-30319.449999999997</v>
      </c>
      <c r="L83" s="19"/>
      <c r="M83" s="27"/>
      <c r="N83" s="7"/>
      <c r="P83" s="7"/>
      <c r="Q83" s="7"/>
      <c r="R83" s="7"/>
    </row>
    <row r="84" spans="1:18" ht="15" customHeight="1">
      <c r="A84" s="46"/>
      <c r="B84" s="7"/>
      <c r="C84" s="7"/>
      <c r="D84" s="7"/>
      <c r="E84" s="7"/>
      <c r="F84" s="7"/>
      <c r="G84" s="7"/>
      <c r="H84" s="7"/>
      <c r="I84" s="29"/>
      <c r="J84" s="21"/>
      <c r="K84" s="7"/>
      <c r="L84" s="19"/>
      <c r="M84" s="27"/>
      <c r="N84" s="21"/>
      <c r="O84" s="7"/>
      <c r="P84" s="7"/>
      <c r="Q84" s="7"/>
      <c r="R84" s="7"/>
    </row>
    <row r="85" spans="1:18" ht="15" customHeight="1">
      <c r="A85" s="46"/>
      <c r="B85" s="7"/>
      <c r="C85" s="7"/>
      <c r="D85" s="7"/>
      <c r="E85" s="7"/>
      <c r="F85" s="7"/>
      <c r="G85" s="7"/>
      <c r="H85" s="7"/>
      <c r="I85" s="29"/>
      <c r="J85" s="21"/>
      <c r="K85" s="7"/>
      <c r="L85" s="19"/>
      <c r="M85" s="27"/>
      <c r="N85" s="21"/>
      <c r="O85" s="7"/>
      <c r="P85" s="7"/>
      <c r="Q85" s="7"/>
      <c r="R85" s="7"/>
    </row>
    <row r="86" spans="1:18" ht="15" customHeight="1">
      <c r="A86" s="46"/>
      <c r="B86" s="7"/>
      <c r="C86" s="7"/>
      <c r="D86" s="7"/>
      <c r="E86" s="7"/>
      <c r="F86" s="7"/>
      <c r="G86" s="7"/>
      <c r="H86" s="7"/>
      <c r="I86" s="29"/>
      <c r="J86" s="21"/>
      <c r="K86" s="7"/>
      <c r="L86" s="19"/>
      <c r="M86" s="27"/>
      <c r="N86" s="21"/>
      <c r="O86" s="7"/>
      <c r="P86" s="7"/>
      <c r="Q86" s="7"/>
      <c r="R86" s="7"/>
    </row>
    <row r="87" spans="1:18" ht="15" customHeight="1">
      <c r="A87" s="46"/>
      <c r="B87" s="7"/>
      <c r="C87" s="7"/>
      <c r="D87" s="7"/>
      <c r="E87" s="7"/>
      <c r="F87" s="7"/>
      <c r="G87" s="7"/>
      <c r="H87" s="7"/>
      <c r="I87" s="29"/>
      <c r="J87" s="21"/>
      <c r="K87" s="7"/>
      <c r="L87" s="19"/>
      <c r="M87" s="27"/>
      <c r="N87" s="21"/>
      <c r="O87" s="7"/>
      <c r="P87" s="7"/>
      <c r="Q87" s="7"/>
      <c r="R87" s="7"/>
    </row>
    <row r="88" spans="1:18" ht="15" customHeight="1">
      <c r="A88" s="46"/>
      <c r="B88" s="7"/>
      <c r="C88" s="7"/>
      <c r="D88" s="7"/>
      <c r="E88" s="7"/>
      <c r="F88" s="7"/>
      <c r="G88" s="7"/>
      <c r="H88" s="7"/>
      <c r="I88" s="29"/>
      <c r="J88" s="21"/>
      <c r="K88" s="7"/>
      <c r="L88" s="19"/>
      <c r="M88" s="27"/>
      <c r="N88" s="21"/>
      <c r="O88" s="7"/>
      <c r="P88" s="7"/>
      <c r="Q88" s="7"/>
      <c r="R88" s="7"/>
    </row>
    <row r="89" spans="1:18" ht="15" customHeight="1">
      <c r="A89" s="46"/>
      <c r="B89" s="7"/>
      <c r="C89" s="7"/>
      <c r="D89" s="7"/>
      <c r="E89" s="7"/>
      <c r="F89" s="7"/>
      <c r="G89" s="7"/>
      <c r="H89" s="7"/>
      <c r="I89" s="29"/>
      <c r="J89" s="21"/>
      <c r="K89" s="7"/>
      <c r="L89" s="19"/>
      <c r="M89" s="27"/>
      <c r="N89" s="21"/>
      <c r="O89" s="7"/>
      <c r="P89" s="7"/>
      <c r="Q89" s="7"/>
      <c r="R89" s="7"/>
    </row>
    <row r="90" spans="1:18" ht="15" customHeight="1">
      <c r="A90" s="46"/>
      <c r="B90" s="7"/>
      <c r="C90" s="7"/>
      <c r="D90" s="7"/>
      <c r="E90" s="7"/>
      <c r="F90" s="7"/>
      <c r="G90" s="7"/>
      <c r="H90" s="7"/>
      <c r="I90" s="29"/>
      <c r="J90" s="21"/>
      <c r="K90" s="7"/>
      <c r="L90" s="19"/>
      <c r="M90" s="27"/>
      <c r="N90" s="21"/>
      <c r="O90" s="7"/>
      <c r="P90" s="7"/>
      <c r="Q90" s="7"/>
      <c r="R90" s="7"/>
    </row>
    <row r="91" spans="1:18" ht="15" customHeight="1">
      <c r="A91" s="46"/>
      <c r="B91" s="7"/>
      <c r="C91" s="7"/>
      <c r="D91" s="7"/>
      <c r="E91" s="7"/>
      <c r="F91" s="7"/>
      <c r="G91" s="7"/>
      <c r="H91" s="7"/>
      <c r="I91" s="29"/>
      <c r="J91" s="21"/>
      <c r="K91" s="7"/>
      <c r="L91" s="19"/>
      <c r="M91" s="27"/>
      <c r="N91" s="21"/>
      <c r="O91" s="7"/>
      <c r="P91" s="7"/>
      <c r="Q91" s="7"/>
      <c r="R91" s="7"/>
    </row>
    <row r="92" spans="1:18" ht="15" customHeight="1">
      <c r="A92" s="46"/>
      <c r="B92" s="7"/>
      <c r="C92" s="7"/>
      <c r="D92" s="7"/>
      <c r="E92" s="7"/>
      <c r="F92" s="7"/>
      <c r="G92" s="7"/>
      <c r="H92" s="7"/>
      <c r="I92" s="29"/>
      <c r="J92" s="21"/>
      <c r="K92" s="7"/>
      <c r="L92" s="19"/>
      <c r="M92" s="27"/>
      <c r="N92" s="21"/>
      <c r="O92" s="7"/>
      <c r="P92" s="7"/>
      <c r="Q92" s="7"/>
      <c r="R92" s="7"/>
    </row>
    <row r="93" spans="1:18" ht="15" customHeight="1">
      <c r="A93" s="40"/>
      <c r="B93" s="39"/>
      <c r="C93" s="39"/>
      <c r="D93" s="39"/>
      <c r="E93" s="39"/>
      <c r="F93" s="39"/>
      <c r="G93" s="39"/>
      <c r="H93" s="39"/>
      <c r="I93" s="43"/>
      <c r="J93" s="44"/>
      <c r="K93" s="39"/>
      <c r="L93" s="41"/>
      <c r="M93" s="45"/>
      <c r="N93" s="44"/>
      <c r="O93" s="39"/>
      <c r="P93" s="39"/>
      <c r="Q93" s="39"/>
      <c r="R93" s="39"/>
    </row>
    <row r="94" spans="1:18" ht="15" customHeight="1">
      <c r="A94" s="56" t="s">
        <v>88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19"/>
      <c r="M94" s="7"/>
      <c r="N94" s="7"/>
      <c r="O94" s="7"/>
      <c r="P94" s="7"/>
      <c r="Q94" s="7" t="s">
        <v>77</v>
      </c>
      <c r="R94" s="4"/>
    </row>
    <row r="95" spans="1:18" ht="15" customHeight="1">
      <c r="A95" s="57"/>
      <c r="B95" s="7"/>
      <c r="C95" s="7"/>
      <c r="D95" s="7"/>
      <c r="E95" s="7"/>
      <c r="F95" s="7"/>
      <c r="G95" s="7"/>
      <c r="H95" s="7"/>
      <c r="I95" s="7"/>
      <c r="J95" s="7"/>
      <c r="K95" s="7"/>
      <c r="L95" s="19"/>
      <c r="M95" s="7"/>
      <c r="N95" s="7"/>
      <c r="O95" s="7"/>
      <c r="P95" s="7"/>
      <c r="Q95" s="7"/>
      <c r="R95" s="4"/>
    </row>
    <row r="96" spans="1:18" ht="15" customHeight="1">
      <c r="A96" s="46" t="s">
        <v>76</v>
      </c>
      <c r="C96" s="2"/>
      <c r="I96" s="2" t="s">
        <v>85</v>
      </c>
      <c r="N96" s="39"/>
      <c r="O96" s="39"/>
      <c r="P96" s="40"/>
      <c r="Q96" s="40" t="s">
        <v>80</v>
      </c>
      <c r="R96" s="39"/>
    </row>
    <row r="97" spans="1:18" ht="15" customHeight="1">
      <c r="A97" s="61" t="s">
        <v>1</v>
      </c>
      <c r="B97" s="62"/>
      <c r="C97" s="62"/>
      <c r="D97" s="62"/>
      <c r="E97" s="62"/>
      <c r="F97" s="62"/>
      <c r="G97" s="62"/>
      <c r="H97" s="61" t="s">
        <v>86</v>
      </c>
      <c r="I97" s="62"/>
      <c r="J97" s="62"/>
      <c r="K97" s="62"/>
      <c r="L97" s="62"/>
      <c r="M97" s="62"/>
      <c r="O97" s="5" t="s">
        <v>2</v>
      </c>
      <c r="P97" s="5"/>
    </row>
    <row r="98" spans="1:18" ht="15" customHeight="1">
      <c r="H98" s="59" t="s">
        <v>87</v>
      </c>
      <c r="I98" s="60"/>
      <c r="J98" s="60"/>
      <c r="K98" s="60"/>
      <c r="L98" s="60"/>
      <c r="M98" s="60"/>
      <c r="O98" s="36"/>
      <c r="P98" s="6" t="s">
        <v>72</v>
      </c>
      <c r="Q98" s="7"/>
      <c r="R98" s="7"/>
    </row>
    <row r="99" spans="1:18" ht="15" customHeight="1">
      <c r="A99" s="59" t="s">
        <v>3</v>
      </c>
      <c r="B99" s="60"/>
      <c r="C99" s="60"/>
      <c r="D99" s="60"/>
      <c r="E99" s="60"/>
      <c r="F99" s="60"/>
      <c r="G99" s="60"/>
      <c r="H99" s="59"/>
      <c r="I99" s="60"/>
      <c r="J99" s="60"/>
      <c r="K99" s="60"/>
      <c r="L99" s="60"/>
      <c r="M99" s="60"/>
      <c r="O99" s="31"/>
      <c r="P99" s="5" t="s">
        <v>73</v>
      </c>
    </row>
    <row r="100" spans="1:18" ht="15" customHeight="1">
      <c r="G100" s="2" t="s">
        <v>0</v>
      </c>
      <c r="H100" s="2"/>
      <c r="O100" s="42" t="s">
        <v>74</v>
      </c>
      <c r="P100" s="2" t="s">
        <v>89</v>
      </c>
    </row>
    <row r="101" spans="1:18" ht="15" customHeight="1">
      <c r="A101" s="63" t="s">
        <v>81</v>
      </c>
      <c r="B101" s="64"/>
      <c r="C101" s="64"/>
      <c r="D101" s="64"/>
      <c r="E101" s="64"/>
      <c r="F101" s="64"/>
      <c r="J101" s="8" t="s">
        <v>4</v>
      </c>
      <c r="O101" s="5" t="s">
        <v>82</v>
      </c>
      <c r="P101" s="5"/>
    </row>
    <row r="102" spans="1:18" ht="15" customHeight="1">
      <c r="A102" s="37" t="s">
        <v>7</v>
      </c>
      <c r="B102" s="8"/>
      <c r="C102" s="38"/>
      <c r="D102" s="38" t="s">
        <v>39</v>
      </c>
      <c r="E102" s="14"/>
      <c r="F102" s="14"/>
      <c r="G102" s="10"/>
      <c r="H102" s="10"/>
      <c r="I102" s="10"/>
      <c r="J102" s="9" t="s">
        <v>40</v>
      </c>
      <c r="K102" s="9" t="s">
        <v>41</v>
      </c>
      <c r="L102" s="11" t="s">
        <v>42</v>
      </c>
      <c r="M102" s="12"/>
      <c r="N102" s="9" t="s">
        <v>43</v>
      </c>
      <c r="O102" s="9"/>
      <c r="P102" s="9" t="s">
        <v>44</v>
      </c>
      <c r="Q102" s="9" t="s">
        <v>75</v>
      </c>
      <c r="R102" s="10"/>
    </row>
    <row r="103" spans="1:18" ht="15" customHeight="1">
      <c r="A103" s="13" t="s">
        <v>5</v>
      </c>
      <c r="B103" s="8"/>
      <c r="C103" s="14"/>
      <c r="D103" s="14"/>
      <c r="E103" s="14"/>
      <c r="F103" s="14"/>
      <c r="G103" s="14"/>
      <c r="H103" s="14"/>
      <c r="I103" s="14"/>
      <c r="J103" s="58" t="s">
        <v>37</v>
      </c>
      <c r="K103" s="58"/>
      <c r="L103" s="58"/>
      <c r="M103" s="49"/>
      <c r="N103" s="58" t="s">
        <v>38</v>
      </c>
      <c r="O103" s="58"/>
      <c r="P103" s="58"/>
      <c r="Q103" s="58"/>
      <c r="R103" s="14"/>
    </row>
    <row r="104" spans="1:18" ht="15" customHeight="1">
      <c r="A104" s="47" t="s">
        <v>6</v>
      </c>
      <c r="B104" s="15"/>
      <c r="C104" s="15"/>
      <c r="D104" s="15" t="s">
        <v>8</v>
      </c>
      <c r="E104" s="15"/>
      <c r="F104" s="15"/>
      <c r="G104" s="15"/>
      <c r="H104" s="15"/>
      <c r="I104" s="15"/>
      <c r="J104" s="47" t="s">
        <v>34</v>
      </c>
      <c r="K104" s="15" t="s">
        <v>35</v>
      </c>
      <c r="L104" s="16" t="s">
        <v>36</v>
      </c>
      <c r="M104" s="47"/>
      <c r="N104" s="47" t="s">
        <v>34</v>
      </c>
      <c r="O104" s="39"/>
      <c r="P104" s="15" t="s">
        <v>35</v>
      </c>
      <c r="Q104" s="15" t="s">
        <v>36</v>
      </c>
      <c r="R104" s="15"/>
    </row>
    <row r="105" spans="1:18" ht="15" customHeight="1">
      <c r="A105" s="46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17"/>
      <c r="M105" s="4"/>
      <c r="N105" s="4"/>
      <c r="P105" s="4"/>
      <c r="Q105" s="4"/>
      <c r="R105" s="4"/>
    </row>
    <row r="106" spans="1:18" ht="15" customHeight="1">
      <c r="A106" s="46">
        <v>1</v>
      </c>
      <c r="B106" s="7"/>
      <c r="C106" s="48" t="s">
        <v>22</v>
      </c>
      <c r="D106" s="7"/>
      <c r="E106" s="7"/>
      <c r="F106" s="7"/>
      <c r="G106" s="7"/>
      <c r="H106" s="7"/>
      <c r="I106" s="7"/>
      <c r="J106" s="21"/>
      <c r="K106" s="7"/>
      <c r="L106" s="19"/>
      <c r="M106" s="27"/>
      <c r="N106" s="21"/>
      <c r="P106" s="7"/>
      <c r="Q106" s="7"/>
      <c r="R106" s="7"/>
    </row>
    <row r="107" spans="1:18" ht="15" customHeight="1">
      <c r="A107" s="46"/>
      <c r="B107" s="7"/>
      <c r="C107" s="48"/>
      <c r="D107" s="7"/>
      <c r="E107" s="7"/>
      <c r="F107" s="7"/>
      <c r="G107" s="7"/>
      <c r="H107" s="7"/>
      <c r="I107" s="7"/>
      <c r="J107" s="21"/>
      <c r="K107" s="7"/>
      <c r="L107" s="19"/>
      <c r="M107" s="27"/>
      <c r="N107" s="21"/>
      <c r="P107" s="7"/>
      <c r="Q107" s="7"/>
      <c r="R107" s="7"/>
    </row>
    <row r="108" spans="1:18" ht="15" customHeight="1">
      <c r="A108" s="46">
        <v>2</v>
      </c>
      <c r="B108" s="7"/>
      <c r="C108" s="48" t="s">
        <v>23</v>
      </c>
      <c r="D108" s="7"/>
      <c r="E108" s="7"/>
      <c r="F108" s="7"/>
      <c r="G108" s="7"/>
      <c r="H108" s="7"/>
      <c r="I108" s="7"/>
      <c r="J108" s="20"/>
      <c r="K108" s="7"/>
      <c r="L108" s="19"/>
      <c r="M108" s="27"/>
      <c r="N108" s="21"/>
      <c r="P108" s="7"/>
      <c r="Q108" s="7"/>
      <c r="R108" s="7"/>
    </row>
    <row r="109" spans="1:18" ht="15" customHeight="1">
      <c r="A109" s="46"/>
      <c r="B109" s="7"/>
      <c r="C109" s="7"/>
      <c r="D109" s="7"/>
      <c r="E109" s="7"/>
      <c r="F109" s="7"/>
      <c r="G109" s="7"/>
      <c r="H109" s="7"/>
      <c r="I109" s="7"/>
      <c r="J109" s="25"/>
      <c r="K109" s="7"/>
      <c r="L109" s="19"/>
      <c r="M109" s="7"/>
      <c r="N109" s="26"/>
      <c r="P109" s="7"/>
      <c r="Q109" s="7"/>
      <c r="R109" s="7"/>
    </row>
    <row r="110" spans="1:18" ht="15" customHeight="1">
      <c r="A110" s="46">
        <v>3</v>
      </c>
      <c r="B110" s="7"/>
      <c r="C110" s="48" t="s">
        <v>24</v>
      </c>
      <c r="D110" s="7"/>
      <c r="E110" s="7"/>
      <c r="F110" s="7"/>
      <c r="G110" s="7"/>
      <c r="H110" s="7"/>
      <c r="I110" s="7"/>
      <c r="J110" s="21"/>
      <c r="K110" s="7"/>
      <c r="L110" s="19"/>
      <c r="M110" s="7"/>
      <c r="N110" s="21"/>
      <c r="P110" s="7"/>
      <c r="Q110" s="7"/>
      <c r="R110" s="7"/>
    </row>
    <row r="111" spans="1:18" ht="15" customHeight="1">
      <c r="A111" s="46"/>
      <c r="B111" s="4"/>
      <c r="C111" s="7"/>
      <c r="D111" s="7"/>
      <c r="E111" s="7"/>
      <c r="F111" s="7"/>
      <c r="G111" s="7"/>
      <c r="H111" s="7"/>
      <c r="I111" s="7"/>
      <c r="J111" s="25"/>
      <c r="K111" s="7"/>
      <c r="L111" s="19"/>
      <c r="M111" s="7"/>
      <c r="N111" s="26"/>
      <c r="P111" s="7"/>
      <c r="Q111" s="4"/>
      <c r="R111" s="4"/>
    </row>
    <row r="112" spans="1:18" ht="15" customHeight="1">
      <c r="A112" s="46">
        <v>4</v>
      </c>
      <c r="C112" s="7" t="s">
        <v>25</v>
      </c>
      <c r="D112" s="7"/>
      <c r="E112" s="7"/>
      <c r="F112" s="7"/>
      <c r="G112" s="7"/>
      <c r="H112" s="7"/>
      <c r="I112" s="7"/>
      <c r="J112" s="7"/>
      <c r="K112" s="7"/>
      <c r="L112" s="19"/>
      <c r="M112" s="7"/>
      <c r="N112" s="7"/>
      <c r="P112" s="7"/>
      <c r="Q112" s="7"/>
      <c r="R112" s="7"/>
    </row>
    <row r="113" spans="1:18" ht="15" customHeight="1">
      <c r="A113" s="46">
        <v>5</v>
      </c>
      <c r="C113" s="48"/>
      <c r="D113" s="7" t="s">
        <v>64</v>
      </c>
      <c r="E113" s="7"/>
      <c r="F113" s="7"/>
      <c r="G113" s="7"/>
      <c r="H113" s="7"/>
      <c r="I113" s="7"/>
      <c r="J113" s="21"/>
      <c r="K113" s="7">
        <v>-68</v>
      </c>
      <c r="L113" s="19"/>
      <c r="M113" s="27"/>
      <c r="N113" s="21"/>
      <c r="P113" s="7">
        <v>0</v>
      </c>
      <c r="Q113" s="7"/>
      <c r="R113" s="7"/>
    </row>
    <row r="114" spans="1:18" ht="15" customHeight="1">
      <c r="A114" s="46">
        <v>6</v>
      </c>
      <c r="C114" s="48"/>
      <c r="D114" s="7" t="s">
        <v>61</v>
      </c>
      <c r="E114" s="7"/>
      <c r="F114" s="7"/>
      <c r="G114" s="7"/>
      <c r="H114" s="7"/>
      <c r="I114" s="7"/>
      <c r="J114" s="21"/>
      <c r="K114" s="7">
        <v>1935</v>
      </c>
      <c r="L114" s="19"/>
      <c r="M114" s="27"/>
      <c r="N114" s="21"/>
      <c r="P114" s="21">
        <f>ROUND(((106813.63-2097749.4)/1000),0)</f>
        <v>-1991</v>
      </c>
      <c r="Q114" s="7"/>
      <c r="R114" s="7"/>
    </row>
    <row r="115" spans="1:18" ht="15" customHeight="1">
      <c r="A115" s="46">
        <v>7</v>
      </c>
      <c r="C115" s="48"/>
      <c r="D115" s="7" t="s">
        <v>84</v>
      </c>
      <c r="E115" s="7"/>
      <c r="F115" s="7"/>
      <c r="G115" s="7"/>
      <c r="H115" s="7"/>
      <c r="I115" s="7"/>
      <c r="J115" s="21"/>
      <c r="K115" s="7">
        <v>-13399</v>
      </c>
      <c r="L115" s="19"/>
      <c r="M115" s="27"/>
      <c r="N115" s="21"/>
      <c r="P115" s="21">
        <f>ROUND(((14832946-1925939)/1000),0)</f>
        <v>12907</v>
      </c>
      <c r="Q115" s="7"/>
      <c r="R115" s="7"/>
    </row>
    <row r="116" spans="1:18" ht="15" customHeight="1">
      <c r="A116" s="46">
        <v>8</v>
      </c>
      <c r="C116" s="1" t="s">
        <v>26</v>
      </c>
      <c r="K116" s="24">
        <f>SUM(K113:K115)</f>
        <v>-11532</v>
      </c>
      <c r="L116" s="19"/>
      <c r="M116" s="7"/>
      <c r="N116" s="7"/>
      <c r="P116" s="30">
        <f>SUM(P113:P115)</f>
        <v>10916</v>
      </c>
      <c r="Q116" s="7"/>
      <c r="R116" s="7"/>
    </row>
    <row r="117" spans="1:18" ht="15" customHeight="1">
      <c r="A117" s="46"/>
      <c r="Q117" s="7"/>
      <c r="R117" s="7"/>
    </row>
    <row r="118" spans="1:18" ht="15" customHeight="1">
      <c r="A118" s="46">
        <v>9</v>
      </c>
      <c r="C118" s="1" t="s">
        <v>27</v>
      </c>
      <c r="K118" s="32">
        <f>SUM(K116,K83)</f>
        <v>-41851.449999999997</v>
      </c>
      <c r="P118" s="32">
        <f>SUM(P116,P80)</f>
        <v>98465</v>
      </c>
      <c r="Q118" s="7"/>
      <c r="R118" s="7"/>
    </row>
    <row r="119" spans="1:18" ht="15" customHeight="1">
      <c r="A119" s="46"/>
      <c r="K119" s="7"/>
      <c r="P119" s="7"/>
      <c r="Q119" s="7"/>
      <c r="R119" s="7"/>
    </row>
    <row r="120" spans="1:18" ht="15" customHeight="1">
      <c r="A120" s="46">
        <v>10</v>
      </c>
      <c r="C120" s="1" t="s">
        <v>28</v>
      </c>
      <c r="J120" s="7">
        <v>0</v>
      </c>
      <c r="K120" s="7">
        <v>-1495</v>
      </c>
      <c r="Q120" s="7"/>
      <c r="R120" s="7"/>
    </row>
    <row r="121" spans="1:18" ht="15" customHeight="1">
      <c r="A121" s="46"/>
      <c r="Q121" s="7"/>
      <c r="R121" s="7"/>
    </row>
    <row r="122" spans="1:18" ht="15" customHeight="1">
      <c r="A122" s="46">
        <v>11</v>
      </c>
      <c r="C122" s="1" t="s">
        <v>29</v>
      </c>
      <c r="Q122" s="7"/>
      <c r="R122" s="7"/>
    </row>
    <row r="123" spans="1:18" ht="15" customHeight="1">
      <c r="A123" s="46"/>
      <c r="J123" s="8" t="s">
        <v>35</v>
      </c>
      <c r="K123" s="8" t="s">
        <v>34</v>
      </c>
      <c r="L123" s="34" t="s">
        <v>36</v>
      </c>
      <c r="Q123" s="7"/>
      <c r="R123" s="7"/>
    </row>
    <row r="124" spans="1:18" ht="15" customHeight="1">
      <c r="A124" s="46">
        <v>12</v>
      </c>
      <c r="C124" s="1" t="s">
        <v>30</v>
      </c>
      <c r="J124" s="1">
        <f>SUM(K118)</f>
        <v>-41851.449999999997</v>
      </c>
      <c r="K124" s="1">
        <f>SUM(J78)</f>
        <v>3002</v>
      </c>
      <c r="L124" s="1">
        <f>SUM(J124:K124)</f>
        <v>-38849.449999999997</v>
      </c>
      <c r="Q124" s="7"/>
      <c r="R124" s="7"/>
    </row>
    <row r="125" spans="1:18" ht="15" customHeight="1">
      <c r="A125" s="46">
        <v>13</v>
      </c>
      <c r="C125" s="1" t="s">
        <v>31</v>
      </c>
      <c r="J125" s="1">
        <f>SUM(P118)</f>
        <v>98465</v>
      </c>
      <c r="K125" s="1">
        <f>SUM(N78)</f>
        <v>4899</v>
      </c>
      <c r="L125" s="1">
        <f>SUM(J125:K125)</f>
        <v>103364</v>
      </c>
      <c r="Q125" s="7"/>
      <c r="R125" s="7"/>
    </row>
    <row r="126" spans="1:18" ht="15" customHeight="1">
      <c r="A126" s="46">
        <v>14</v>
      </c>
      <c r="C126" s="1" t="s">
        <v>32</v>
      </c>
      <c r="J126" s="7">
        <f>+K120</f>
        <v>-1495</v>
      </c>
      <c r="K126" s="7">
        <f>+J120</f>
        <v>0</v>
      </c>
      <c r="L126" s="1">
        <f>SUM(J126:K126)</f>
        <v>-1495</v>
      </c>
      <c r="Q126" s="7"/>
      <c r="R126" s="7"/>
    </row>
    <row r="127" spans="1:18" ht="15" customHeight="1">
      <c r="A127" s="46">
        <v>15</v>
      </c>
      <c r="C127" s="1" t="s">
        <v>33</v>
      </c>
      <c r="J127" s="32">
        <f>SUM(J124:J126)</f>
        <v>55118.55</v>
      </c>
      <c r="K127" s="32">
        <f>SUM(K124:K126)</f>
        <v>7901</v>
      </c>
      <c r="L127" s="32">
        <f>SUM(L124:L126)</f>
        <v>63019.55</v>
      </c>
      <c r="Q127" s="7"/>
      <c r="R127" s="7"/>
    </row>
    <row r="128" spans="1:18" ht="15" customHeight="1">
      <c r="A128" s="46"/>
      <c r="Q128" s="7"/>
      <c r="R128" s="7"/>
    </row>
    <row r="129" spans="1:18" ht="15" customHeight="1">
      <c r="A129" s="46"/>
      <c r="Q129" s="7"/>
      <c r="R129" s="7"/>
    </row>
    <row r="130" spans="1:18" ht="15" customHeight="1">
      <c r="A130" s="46"/>
      <c r="K130" s="7"/>
      <c r="L130" s="19"/>
      <c r="M130" s="7"/>
      <c r="N130" s="7"/>
      <c r="P130" s="21"/>
      <c r="Q130" s="7"/>
      <c r="R130" s="7"/>
    </row>
    <row r="131" spans="1:18" ht="15" customHeight="1">
      <c r="A131" s="46"/>
      <c r="K131" s="7"/>
      <c r="L131" s="19"/>
      <c r="M131" s="7"/>
      <c r="N131" s="7"/>
      <c r="P131" s="21"/>
      <c r="Q131" s="7"/>
      <c r="R131" s="7"/>
    </row>
    <row r="132" spans="1:18" ht="15" customHeight="1">
      <c r="A132" s="46"/>
      <c r="K132" s="7"/>
      <c r="L132" s="19"/>
      <c r="M132" s="7"/>
      <c r="N132" s="7"/>
      <c r="P132" s="21"/>
      <c r="Q132" s="7"/>
      <c r="R132" s="7"/>
    </row>
    <row r="133" spans="1:18" ht="15" customHeight="1">
      <c r="A133" s="46"/>
      <c r="K133" s="7"/>
      <c r="L133" s="19"/>
      <c r="M133" s="7"/>
      <c r="N133" s="7"/>
      <c r="P133" s="21"/>
      <c r="Q133" s="7"/>
      <c r="R133" s="7"/>
    </row>
    <row r="134" spans="1:18" ht="15" customHeight="1">
      <c r="A134" s="46"/>
      <c r="K134" s="7"/>
      <c r="L134" s="19"/>
      <c r="M134" s="7"/>
      <c r="N134" s="7"/>
      <c r="P134" s="21"/>
      <c r="Q134" s="7"/>
      <c r="R134" s="7"/>
    </row>
    <row r="135" spans="1:18" ht="15" customHeight="1">
      <c r="A135" s="46"/>
      <c r="K135" s="7"/>
      <c r="L135" s="19"/>
      <c r="M135" s="7"/>
      <c r="N135" s="7"/>
      <c r="P135" s="21"/>
      <c r="Q135" s="7"/>
      <c r="R135" s="7"/>
    </row>
    <row r="136" spans="1:18" ht="15" customHeight="1">
      <c r="A136" s="46"/>
      <c r="K136" s="7"/>
      <c r="L136" s="19"/>
      <c r="M136" s="7"/>
      <c r="N136" s="7"/>
      <c r="P136" s="21"/>
      <c r="Q136" s="7"/>
      <c r="R136" s="7"/>
    </row>
    <row r="137" spans="1:18" ht="15" customHeight="1">
      <c r="A137" s="46"/>
      <c r="K137" s="7"/>
      <c r="L137" s="19"/>
      <c r="M137" s="7"/>
      <c r="N137" s="7"/>
      <c r="P137" s="21"/>
      <c r="Q137" s="7"/>
      <c r="R137" s="7"/>
    </row>
    <row r="138" spans="1:18" ht="15" customHeight="1">
      <c r="A138" s="46"/>
      <c r="K138" s="7"/>
      <c r="L138" s="19"/>
      <c r="M138" s="7"/>
      <c r="N138" s="7"/>
      <c r="P138" s="21"/>
      <c r="Q138" s="7"/>
      <c r="R138" s="7"/>
    </row>
    <row r="139" spans="1:18" ht="15" customHeight="1">
      <c r="A139" s="46"/>
      <c r="K139" s="7"/>
      <c r="L139" s="19"/>
      <c r="M139" s="7"/>
      <c r="N139" s="7"/>
      <c r="P139" s="21"/>
      <c r="Q139" s="7"/>
      <c r="R139" s="7"/>
    </row>
    <row r="140" spans="1:18" ht="15" customHeight="1">
      <c r="A140" s="46"/>
      <c r="K140" s="7"/>
      <c r="L140" s="19"/>
      <c r="M140" s="7"/>
      <c r="N140" s="7"/>
      <c r="P140" s="21"/>
      <c r="Q140" s="7"/>
      <c r="R140" s="7"/>
    </row>
    <row r="141" spans="1:18" ht="15" customHeight="1">
      <c r="A141" s="40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41"/>
      <c r="M141" s="39"/>
      <c r="N141" s="39"/>
      <c r="O141" s="39"/>
      <c r="P141" s="44"/>
      <c r="Q141" s="39"/>
      <c r="R141" s="39"/>
    </row>
    <row r="142" spans="1:18" ht="15" customHeight="1">
      <c r="A142" s="56" t="s">
        <v>88</v>
      </c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19"/>
      <c r="M142" s="7"/>
      <c r="N142" s="7"/>
      <c r="O142" s="7"/>
      <c r="P142" s="7"/>
      <c r="Q142" s="7" t="s">
        <v>77</v>
      </c>
      <c r="R142" s="4"/>
    </row>
    <row r="143" spans="1:18" ht="15" customHeight="1">
      <c r="A143" s="57"/>
      <c r="B143" s="7"/>
      <c r="C143" s="7"/>
      <c r="D143" s="7"/>
      <c r="E143" s="7"/>
      <c r="F143" s="7"/>
      <c r="G143" s="7"/>
      <c r="H143" s="7"/>
      <c r="I143" s="7"/>
      <c r="J143" s="7"/>
      <c r="K143" s="7"/>
      <c r="L143" s="19"/>
      <c r="M143" s="7"/>
      <c r="N143" s="7"/>
      <c r="O143" s="7"/>
      <c r="P143" s="7"/>
      <c r="Q143" s="7"/>
      <c r="R143" s="4"/>
    </row>
    <row r="144" spans="1:18" ht="15" customHeight="1">
      <c r="A144" s="35"/>
    </row>
    <row r="145" spans="1:1" ht="15" customHeight="1">
      <c r="A145" s="35"/>
    </row>
    <row r="146" spans="1:1" ht="15" customHeight="1">
      <c r="A146" s="35"/>
    </row>
    <row r="147" spans="1:1" ht="15" customHeight="1">
      <c r="A147" s="35"/>
    </row>
    <row r="148" spans="1:1" ht="15" customHeight="1">
      <c r="A148" s="35"/>
    </row>
    <row r="149" spans="1:1" ht="15" customHeight="1">
      <c r="A149" s="35"/>
    </row>
    <row r="150" spans="1:1" ht="15" customHeight="1">
      <c r="A150" s="35"/>
    </row>
    <row r="151" spans="1:1" ht="15" customHeight="1">
      <c r="A151" s="35"/>
    </row>
  </sheetData>
  <mergeCells count="24">
    <mergeCell ref="A6:F6"/>
    <mergeCell ref="J8:L8"/>
    <mergeCell ref="A49:G49"/>
    <mergeCell ref="H49:M49"/>
    <mergeCell ref="A2:G2"/>
    <mergeCell ref="H2:M2"/>
    <mergeCell ref="H3:M3"/>
    <mergeCell ref="A4:G4"/>
    <mergeCell ref="H4:M4"/>
    <mergeCell ref="N8:Q8"/>
    <mergeCell ref="N55:Q55"/>
    <mergeCell ref="N103:Q103"/>
    <mergeCell ref="A99:G99"/>
    <mergeCell ref="H99:M99"/>
    <mergeCell ref="J103:L103"/>
    <mergeCell ref="J55:L55"/>
    <mergeCell ref="A97:G97"/>
    <mergeCell ref="H97:M97"/>
    <mergeCell ref="H98:M98"/>
    <mergeCell ref="H50:M50"/>
    <mergeCell ref="A51:G51"/>
    <mergeCell ref="H51:M51"/>
    <mergeCell ref="A101:F101"/>
    <mergeCell ref="A53:F53"/>
  </mergeCells>
  <pageMargins left="0.75" right="0.5" top="1" bottom="0.5" header="0.5" footer="0.25"/>
  <pageSetup scale="70" fitToHeight="20" orientation="landscape" r:id="rId1"/>
  <headerFooter alignWithMargins="0"/>
  <rowBreaks count="1" manualBreakCount="1">
    <brk id="47" max="1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853E84DC6FD14E8F4BCA222E216647" ma:contentTypeVersion="0" ma:contentTypeDescription="Create a new document." ma:contentTypeScope="" ma:versionID="aa1d302bcd0c13552feb23a2996bab0d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34D2C0D7-FBCE-444B-B61C-5FFD3DC2CFB4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6F2C3F3-5793-42CC-9091-7A0086378E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4F179E0-5296-43B3-8ED9-836E785521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G-12 Historical</vt:lpstr>
      <vt:lpstr>'G-12 Historical'!Print_Area</vt:lpstr>
    </vt:vector>
  </TitlesOfParts>
  <Company>Southern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D. Shimel</dc:creator>
  <cp:lastModifiedBy>javannor</cp:lastModifiedBy>
  <cp:lastPrinted>2011-06-24T16:10:33Z</cp:lastPrinted>
  <dcterms:created xsi:type="dcterms:W3CDTF">2001-07-06T16:24:45Z</dcterms:created>
  <dcterms:modified xsi:type="dcterms:W3CDTF">2011-06-24T16:41:40Z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1356594288</vt:i4>
  </property>
  <property fmtid="{D5CDD505-2E9C-101B-9397-08002B2CF9AE}" pid="3" name="_NewReviewCycle">
    <vt:lpwstr/>
  </property>
  <property fmtid="{D5CDD505-2E9C-101B-9397-08002B2CF9AE}" pid="4" name="_EmailSubject">
    <vt:lpwstr>MFRs</vt:lpwstr>
  </property>
  <property fmtid="{D5CDD505-2E9C-101B-9397-08002B2CF9AE}" pid="5" name="_AuthorEmail">
    <vt:lpwstr>JAVANNOR@southernco.com</vt:lpwstr>
  </property>
  <property fmtid="{D5CDD505-2E9C-101B-9397-08002B2CF9AE}" pid="6" name="_AuthorEmailDisplayName">
    <vt:lpwstr>Van Norman, Jarvis A.</vt:lpwstr>
  </property>
  <property fmtid="{D5CDD505-2E9C-101B-9397-08002B2CF9AE}" pid="7" name="_PreviousAdHocReviewCycleID">
    <vt:i4>987998567</vt:i4>
  </property>
</Properties>
</file>