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 tabRatio="805" activeTab="3"/>
  </bookViews>
  <sheets>
    <sheet name="Summary by PRCN" sheetId="16" r:id="rId1"/>
    <sheet name="40764" sheetId="5" r:id="rId2"/>
    <sheet name="Labor" sheetId="6" r:id="rId3"/>
    <sheet name="40764 (details)" sheetId="22" r:id="rId4"/>
    <sheet name="2012" sheetId="20" state="hidden" r:id="rId5"/>
    <sheet name="2012 by PRCN" sheetId="21" state="hidden" r:id="rId6"/>
  </sheets>
  <definedNames>
    <definedName name="_xlnm.Print_Area" localSheetId="4">'2012'!$A$1:$J$22</definedName>
    <definedName name="_xlnm.Print_Area" localSheetId="5">'2012 by PRCN'!$A$1:$J$57</definedName>
    <definedName name="_xlnm.Print_Area" localSheetId="1">'40764'!$A$1:$P$24</definedName>
    <definedName name="_xlnm.Print_Area" localSheetId="0">'Summary by PRCN'!$A$1:$J$20</definedName>
    <definedName name="_xlnm.Print_Titles" localSheetId="4">'2012'!$A:$A,'2012'!$1:$6</definedName>
    <definedName name="_xlnm.Print_Titles" localSheetId="5">'2012 by PRCN'!$A:$A,'2012 by PRCN'!$1:$6</definedName>
    <definedName name="_xlnm.Print_Titles" localSheetId="0">'Summary by PRCN'!$A:$A,'Summary by PRCN'!$1:$4</definedName>
  </definedNames>
  <calcPr calcId="145621"/>
</workbook>
</file>

<file path=xl/calcChain.xml><?xml version="1.0" encoding="utf-8"?>
<calcChain xmlns="http://schemas.openxmlformats.org/spreadsheetml/2006/main">
  <c r="C5" i="16" l="1"/>
  <c r="E98" i="22" l="1"/>
  <c r="E97" i="22"/>
  <c r="E96" i="22"/>
  <c r="E99" i="22" s="1"/>
  <c r="E92" i="22"/>
  <c r="G92" i="22" s="1"/>
  <c r="E91" i="22"/>
  <c r="G91" i="22" s="1"/>
  <c r="E90" i="22"/>
  <c r="G90" i="22" s="1"/>
  <c r="E89" i="22"/>
  <c r="E85" i="22"/>
  <c r="G85" i="22" s="1"/>
  <c r="E84" i="22"/>
  <c r="G84" i="22" s="1"/>
  <c r="E83" i="22"/>
  <c r="G83" i="22" s="1"/>
  <c r="G82" i="22"/>
  <c r="E82" i="22"/>
  <c r="E78" i="22"/>
  <c r="E77" i="22"/>
  <c r="E76" i="22"/>
  <c r="E75" i="22"/>
  <c r="C53" i="22"/>
  <c r="C42" i="22"/>
  <c r="M32" i="22"/>
  <c r="L32" i="22"/>
  <c r="K32" i="22"/>
  <c r="J32" i="22"/>
  <c r="I32" i="22"/>
  <c r="H32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J29" i="22"/>
  <c r="I29" i="22"/>
  <c r="G29" i="22"/>
  <c r="F29" i="22"/>
  <c r="D29" i="22"/>
  <c r="N29" i="22" s="1"/>
  <c r="C8" i="22" s="1"/>
  <c r="B16" i="22"/>
  <c r="B17" i="22" s="1"/>
  <c r="B21" i="22" s="1"/>
  <c r="D9" i="22"/>
  <c r="D2" i="22"/>
  <c r="N31" i="22" l="1"/>
  <c r="C11" i="22" s="1"/>
  <c r="D11" i="22" s="1"/>
  <c r="N32" i="22"/>
  <c r="C13" i="22" s="1"/>
  <c r="D13" i="22" s="1"/>
  <c r="E79" i="22"/>
  <c r="E86" i="22"/>
  <c r="I30" i="22" s="1"/>
  <c r="E93" i="22"/>
  <c r="M30" i="22"/>
  <c r="F30" i="22"/>
  <c r="K30" i="22"/>
  <c r="C30" i="22"/>
  <c r="H30" i="22"/>
  <c r="D8" i="22"/>
  <c r="G89" i="22"/>
  <c r="G11" i="16"/>
  <c r="F11" i="16"/>
  <c r="I13" i="5"/>
  <c r="I23" i="5" s="1"/>
  <c r="H13" i="5"/>
  <c r="H23" i="5" s="1"/>
  <c r="E30" i="22" l="1"/>
  <c r="D30" i="22"/>
  <c r="L30" i="22"/>
  <c r="G30" i="22"/>
  <c r="N30" i="22" s="1"/>
  <c r="C10" i="22" s="1"/>
  <c r="B30" i="22"/>
  <c r="J30" i="22"/>
  <c r="D19" i="5"/>
  <c r="D10" i="22" l="1"/>
  <c r="C16" i="22"/>
  <c r="C17" i="22" s="1"/>
  <c r="C21" i="22" s="1"/>
  <c r="P45" i="5"/>
  <c r="Q40" i="5"/>
  <c r="S40" i="5" s="1"/>
  <c r="O37" i="5"/>
  <c r="O45" i="5" s="1"/>
  <c r="N37" i="5"/>
  <c r="N45" i="5" s="1"/>
  <c r="L37" i="5"/>
  <c r="L45" i="5" s="1"/>
  <c r="K37" i="5"/>
  <c r="K45" i="5" s="1"/>
  <c r="J37" i="5"/>
  <c r="I37" i="5"/>
  <c r="I45" i="5" s="1"/>
  <c r="G37" i="5"/>
  <c r="E37" i="5"/>
  <c r="E45" i="5" s="1"/>
  <c r="D37" i="5"/>
  <c r="D45" i="5" s="1"/>
  <c r="C37" i="5"/>
  <c r="C45" i="5" s="1"/>
  <c r="B37" i="5"/>
  <c r="B45" i="5" s="1"/>
  <c r="D14" i="5"/>
  <c r="D15" i="5"/>
  <c r="D16" i="5"/>
  <c r="D17" i="5"/>
  <c r="D18" i="5"/>
  <c r="F45" i="5"/>
  <c r="J36" i="5"/>
  <c r="G36" i="5"/>
  <c r="G35" i="5"/>
  <c r="Q35" i="5" s="1"/>
  <c r="S35" i="5" s="1"/>
  <c r="Q38" i="5"/>
  <c r="S38" i="5" s="1"/>
  <c r="Q39" i="5"/>
  <c r="S39" i="5" s="1"/>
  <c r="Q34" i="5"/>
  <c r="B23" i="5"/>
  <c r="D22" i="5"/>
  <c r="E23" i="5"/>
  <c r="C23" i="5"/>
  <c r="J45" i="5" l="1"/>
  <c r="Q36" i="5"/>
  <c r="S36" i="5" s="1"/>
  <c r="Q37" i="5"/>
  <c r="S37" i="5" s="1"/>
  <c r="G43" i="5"/>
  <c r="G45" i="5"/>
  <c r="D16" i="22"/>
  <c r="D17" i="22" s="1"/>
  <c r="D21" i="22" s="1"/>
  <c r="Q45" i="5"/>
  <c r="Q46" i="5" s="1"/>
  <c r="S41" i="5" l="1"/>
  <c r="S42" i="5" s="1"/>
  <c r="B16" i="16"/>
  <c r="C16" i="16"/>
  <c r="E16" i="16"/>
  <c r="D15" i="16"/>
  <c r="C31" i="6" l="1"/>
  <c r="D31" i="6" s="1"/>
  <c r="E31" i="6" s="1"/>
  <c r="F31" i="6" s="1"/>
  <c r="H8" i="5" l="1"/>
  <c r="I8" i="5"/>
  <c r="G12" i="16"/>
  <c r="G13" i="16"/>
  <c r="G14" i="16"/>
  <c r="F12" i="16"/>
  <c r="F13" i="16"/>
  <c r="F14" i="16"/>
  <c r="D13" i="16"/>
  <c r="E17" i="16"/>
  <c r="B17" i="16"/>
  <c r="C17" i="16"/>
  <c r="D8" i="16"/>
  <c r="D11" i="16"/>
  <c r="D12" i="16"/>
  <c r="D14" i="16"/>
  <c r="Q33" i="5"/>
  <c r="B43" i="5"/>
  <c r="P43" i="5"/>
  <c r="N43" i="5"/>
  <c r="K43" i="5"/>
  <c r="I43" i="5"/>
  <c r="E43" i="5"/>
  <c r="C43" i="5"/>
  <c r="D43" i="5"/>
  <c r="J43" i="5"/>
  <c r="L43" i="5"/>
  <c r="O43" i="5"/>
  <c r="Q41" i="5"/>
  <c r="Q42" i="5"/>
  <c r="E24" i="5"/>
  <c r="C24" i="5"/>
  <c r="B24" i="5"/>
  <c r="D21" i="5"/>
  <c r="D20" i="5"/>
  <c r="D13" i="5"/>
  <c r="D11" i="5"/>
  <c r="D8" i="5"/>
  <c r="I5" i="5"/>
  <c r="D16" i="16" l="1"/>
  <c r="F16" i="16"/>
  <c r="Q43" i="5"/>
  <c r="D23" i="5"/>
  <c r="D24" i="5" s="1"/>
  <c r="G16" i="16"/>
  <c r="D17" i="16"/>
  <c r="G8" i="16"/>
  <c r="I24" i="5"/>
  <c r="H24" i="5"/>
  <c r="F8" i="16"/>
  <c r="F17" i="16" l="1"/>
  <c r="C22" i="22" s="1"/>
  <c r="R43" i="5"/>
  <c r="G17" i="16"/>
  <c r="D22" i="22" s="1"/>
  <c r="G18" i="16" l="1"/>
  <c r="F18" i="16"/>
</calcChain>
</file>

<file path=xl/comments1.xml><?xml version="1.0" encoding="utf-8"?>
<comments xmlns="http://schemas.openxmlformats.org/spreadsheetml/2006/main">
  <authors>
    <author>johamric</author>
  </authors>
  <commentList>
    <comment ref="A37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Includes Parking expenses</t>
        </r>
      </text>
    </comment>
    <comment ref="R43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  <comment ref="Q46" authorId="0">
      <text>
        <r>
          <rPr>
            <b/>
            <sz val="8"/>
            <color indexed="81"/>
            <rFont val="Tahoma"/>
            <family val="2"/>
          </rPr>
          <t>johamric:</t>
        </r>
        <r>
          <rPr>
            <sz val="8"/>
            <color indexed="81"/>
            <rFont val="Tahoma"/>
            <family val="2"/>
          </rPr>
          <t xml:space="preserve">
should be zero</t>
        </r>
      </text>
    </comment>
  </commentList>
</comments>
</file>

<file path=xl/sharedStrings.xml><?xml version="1.0" encoding="utf-8"?>
<sst xmlns="http://schemas.openxmlformats.org/spreadsheetml/2006/main" count="347" uniqueCount="138">
  <si>
    <t>GULF POWER COMPANY</t>
  </si>
  <si>
    <t>2011</t>
  </si>
  <si>
    <t>Description</t>
  </si>
  <si>
    <t>Actual</t>
  </si>
  <si>
    <t>Budget</t>
  </si>
  <si>
    <t>Variance</t>
  </si>
  <si>
    <t xml:space="preserve">Labor </t>
  </si>
  <si>
    <t>Non-Labor</t>
  </si>
  <si>
    <t>CPE (Travel, Dues &amp; Course Fees)</t>
  </si>
  <si>
    <t>System Meetings (Travel)</t>
  </si>
  <si>
    <t>Gulf Meetings (Meals, Setup)</t>
  </si>
  <si>
    <t>Quarterly AFT Meeting</t>
  </si>
  <si>
    <t>Department Training</t>
  </si>
  <si>
    <t>Teambuilding</t>
  </si>
  <si>
    <t>Office Supplies/Phone</t>
  </si>
  <si>
    <t>Total Non-Labor</t>
  </si>
  <si>
    <t>TOTAL O&amp;M EXPENSES</t>
  </si>
  <si>
    <t>2012</t>
  </si>
  <si>
    <t>G</t>
  </si>
  <si>
    <t>ULF POWER</t>
  </si>
  <si>
    <t>Modules: LABOR SCSWO</t>
  </si>
  <si>
    <t>TRANS O&amp;M</t>
  </si>
  <si>
    <t>Res</t>
  </si>
  <si>
    <t>ponsibility</t>
  </si>
  <si>
    <t>Budget REPORT BY RCN</t>
  </si>
  <si>
    <t>Page 1 of 2.</t>
  </si>
  <si>
    <t>for  RCN P4CPFP</t>
  </si>
  <si>
    <t>Corporate Planning</t>
  </si>
  <si>
    <t>(Roll Up R</t>
  </si>
  <si>
    <t>eport) Version=  CURRE</t>
  </si>
  <si>
    <t>NT Base Year = 2</t>
  </si>
  <si>
    <t>012 Year = 2012</t>
  </si>
  <si>
    <t>ROLLUP - INCLUDE</t>
  </si>
  <si>
    <t>NOT LIMITED BY FERC F</t>
  </si>
  <si>
    <t>UNCTION</t>
  </si>
  <si>
    <t>SUBTOTAL at</t>
  </si>
  <si>
    <t>SEGMENT       FROM</t>
  </si>
  <si>
    <t>TO</t>
  </si>
  <si>
    <t>PRCN          ALL</t>
  </si>
  <si>
    <t>ALL</t>
  </si>
  <si>
    <t>'LAA '</t>
  </si>
  <si>
    <t>'LZZ '</t>
  </si>
  <si>
    <t>ADDITIONAL CRITERIA</t>
  </si>
  <si>
    <t>PRCN</t>
  </si>
  <si>
    <t>GULF POWER</t>
  </si>
  <si>
    <t>Check</t>
  </si>
  <si>
    <t>Total</t>
  </si>
  <si>
    <t>Guideline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</si>
  <si>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</si>
  <si>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</si>
  <si>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</si>
  <si>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</si>
  <si>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</si>
  <si>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</si>
  <si>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</si>
  <si>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</si>
  <si>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</si>
  <si>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</si>
  <si>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</si>
  <si>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</si>
  <si>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TOTAL</t>
  </si>
  <si>
    <t>40764 Summary - Financial Planning</t>
  </si>
  <si>
    <t>CPE (Dues)</t>
  </si>
  <si>
    <t>CPE (Travel &amp; Course Fees)</t>
  </si>
  <si>
    <t>Corporate Planning Summary</t>
  </si>
  <si>
    <t>Jul YTD</t>
  </si>
  <si>
    <t>By PRCN</t>
  </si>
  <si>
    <t>40762 - Budgeting</t>
  </si>
  <si>
    <t>40763 - Corp Planning</t>
  </si>
  <si>
    <t>40764 - Financial Planning</t>
  </si>
  <si>
    <t>2013</t>
  </si>
  <si>
    <t>2014</t>
  </si>
  <si>
    <t>2015</t>
  </si>
  <si>
    <t>2016</t>
  </si>
  <si>
    <t>Forecast</t>
  </si>
  <si>
    <t>Page 1 of 1.</t>
  </si>
  <si>
    <t>Labor Annual Report By RCN</t>
  </si>
  <si>
    <t>for  RCN P4CPFP Corporate Planning</t>
  </si>
  <si>
    <t xml:space="preserve">(Roll Up Report) Version=  CURRENT </t>
  </si>
  <si>
    <t>Base Year = 2013</t>
  </si>
  <si>
    <t>July YTD</t>
  </si>
  <si>
    <t>Miscellaneous</t>
  </si>
  <si>
    <t>2013 Non-Labor Spread***</t>
  </si>
  <si>
    <t>Travel (Hotel)</t>
  </si>
  <si>
    <t>Travel (Airfare)</t>
  </si>
  <si>
    <t>Travel (Meals)</t>
  </si>
  <si>
    <t>Travel (Rental Car)</t>
  </si>
  <si>
    <t>Tavel (Mileage)</t>
  </si>
  <si>
    <t>Travel Total</t>
  </si>
  <si>
    <t>Travel (Registration Fees)</t>
  </si>
  <si>
    <t>Travel</t>
  </si>
  <si>
    <t>08/16/2012  at  12:02</t>
  </si>
  <si>
    <t>Budworks: 08/16/12 joh</t>
  </si>
  <si>
    <t>2% escalation in total CPE added to Travel/Course Fees only (Dues backed out on separate line)</t>
  </si>
  <si>
    <t>Manipulated Dues to tie to 2% increase in total CPE</t>
  </si>
  <si>
    <t>SCS</t>
  </si>
  <si>
    <t>CPE (Robert, Josh, Bill, Leigh) - everyone needs 40 hours per year</t>
  </si>
  <si>
    <t>Tallahassee Conference  (16 hours)</t>
  </si>
  <si>
    <t>per person</t>
  </si>
  <si>
    <t>per group</t>
  </si>
  <si>
    <t>Registration</t>
  </si>
  <si>
    <t>(2 nights)</t>
  </si>
  <si>
    <t>Lodging</t>
  </si>
  <si>
    <t>Meals</t>
  </si>
  <si>
    <t>Rental Car/gas</t>
  </si>
  <si>
    <t>Tampa Industry Conference (16 hours)</t>
  </si>
  <si>
    <t>Parking</t>
  </si>
  <si>
    <t>O'Sullivan Conference (8 hours)</t>
  </si>
  <si>
    <t xml:space="preserve">Free </t>
  </si>
  <si>
    <t>License Renewal:</t>
  </si>
  <si>
    <t>Josh</t>
  </si>
  <si>
    <t>Sept 2012, 2014, etc.</t>
  </si>
  <si>
    <t>Leigh</t>
  </si>
  <si>
    <t>every August</t>
  </si>
  <si>
    <t>Robert</t>
  </si>
  <si>
    <t>Sept 2013, 2015, etc.</t>
  </si>
  <si>
    <t>Bill</t>
  </si>
  <si>
    <t>FICPA/AICPA/ASCPA:</t>
  </si>
  <si>
    <t>June</t>
  </si>
  <si>
    <t>UI Conference:</t>
  </si>
  <si>
    <t>AMOUNT</t>
  </si>
  <si>
    <t>DAYS/MEALS</t>
  </si>
  <si>
    <t>WHAT MONTH?</t>
  </si>
  <si>
    <t xml:space="preserve">     Airfare</t>
  </si>
  <si>
    <t xml:space="preserve">     Registration</t>
  </si>
  <si>
    <t xml:space="preserve">     Hotel </t>
  </si>
  <si>
    <t xml:space="preserve">     Meals </t>
  </si>
  <si>
    <t xml:space="preserve">          Total</t>
  </si>
  <si>
    <t>Financial Planning Travel/Issues</t>
  </si>
  <si>
    <t xml:space="preserve">     Parking</t>
  </si>
  <si>
    <t xml:space="preserve">Evenly  </t>
  </si>
  <si>
    <t>Other Misc Travel to Atlanta / Birmingham / MPC</t>
  </si>
  <si>
    <t xml:space="preserve">     Rental Car</t>
  </si>
  <si>
    <t xml:space="preserve">     Hotel</t>
  </si>
  <si>
    <t xml:space="preserve">     Meals</t>
  </si>
  <si>
    <t>Evenly</t>
  </si>
  <si>
    <t>Annual Financial Planning Conference (5 employees)</t>
  </si>
  <si>
    <t xml:space="preserve">     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</si>
</sst>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name val="Calibri"/>
      <family val="2"/>
      <scheme val="minor"/>
    </font>
    <font>
      <sz val="12"/>
      <name val="CG Times (WN)"/>
    </font>
    <font>
      <sz val="12"/>
      <name val="Arial"/>
      <family val="2"/>
    </font>
    <font>
      <u/>
      <sz val="12"/>
      <name val="Arial"/>
      <family val="2"/>
    </font>
    <font>
      <u/>
      <sz val="11"/>
      <color theme="1"/>
      <name val="Calibri"/>
      <family val="2"/>
      <scheme val="minor"/>
    </font>
    <font>
      <sz val="12"/>
      <name val="Arial MT"/>
    </font>
    <font>
      <sz val="12"/>
      <name val="Arial MT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20" applyNumberFormat="0" applyAlignment="0" applyProtection="0"/>
    <xf numFmtId="0" fontId="14" fillId="8" borderId="21" applyNumberFormat="0" applyAlignment="0" applyProtection="0"/>
    <xf numFmtId="0" fontId="15" fillId="8" borderId="20" applyNumberFormat="0" applyAlignment="0" applyProtection="0"/>
    <xf numFmtId="0" fontId="16" fillId="0" borderId="22" applyNumberFormat="0" applyFill="0" applyAlignment="0" applyProtection="0"/>
    <xf numFmtId="0" fontId="17" fillId="9" borderId="23" applyNumberFormat="0" applyAlignment="0" applyProtection="0"/>
    <xf numFmtId="0" fontId="18" fillId="0" borderId="0" applyNumberFormat="0" applyFill="0" applyBorder="0" applyAlignment="0" applyProtection="0"/>
    <xf numFmtId="0" fontId="1" fillId="10" borderId="24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25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0" fontId="1" fillId="10" borderId="24" applyNumberFormat="0" applyFont="0" applyAlignment="0" applyProtection="0"/>
    <xf numFmtId="44" fontId="3" fillId="0" borderId="0" applyFont="0" applyFill="0" applyBorder="0" applyAlignment="0" applyProtection="0"/>
    <xf numFmtId="39" fontId="24" fillId="40" borderId="0"/>
    <xf numFmtId="0" fontId="28" fillId="0" borderId="0"/>
    <xf numFmtId="0" fontId="28" fillId="0" borderId="0"/>
  </cellStyleXfs>
  <cellXfs count="288">
    <xf numFmtId="0" fontId="0" fillId="0" borderId="0" xfId="0"/>
    <xf numFmtId="0" fontId="5" fillId="0" borderId="11" xfId="3" applyFont="1" applyFill="1" applyBorder="1"/>
    <xf numFmtId="41" fontId="4" fillId="0" borderId="11" xfId="4" applyFont="1" applyFill="1" applyBorder="1"/>
    <xf numFmtId="0" fontId="4" fillId="0" borderId="0" xfId="3" applyFont="1" applyBorder="1"/>
    <xf numFmtId="41" fontId="5" fillId="0" borderId="11" xfId="4" applyFont="1" applyFill="1" applyBorder="1"/>
    <xf numFmtId="0" fontId="4" fillId="0" borderId="0" xfId="2" applyFont="1" applyFill="1" applyBorder="1"/>
    <xf numFmtId="0" fontId="0" fillId="0" borderId="0" xfId="0" applyBorder="1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3" applyFont="1" applyBorder="1"/>
    <xf numFmtId="0" fontId="5" fillId="3" borderId="0" xfId="2" applyFont="1" applyFill="1" applyBorder="1"/>
    <xf numFmtId="41" fontId="5" fillId="0" borderId="0" xfId="2" applyNumberFormat="1" applyFont="1" applyFill="1" applyBorder="1"/>
    <xf numFmtId="10" fontId="1" fillId="0" borderId="0" xfId="2" applyNumberFormat="1" applyFont="1" applyBorder="1"/>
    <xf numFmtId="0" fontId="4" fillId="0" borderId="3" xfId="2" applyNumberFormat="1" applyFont="1" applyFill="1" applyBorder="1" applyAlignment="1">
      <alignment horizontal="center"/>
    </xf>
    <xf numFmtId="0" fontId="4" fillId="0" borderId="5" xfId="2" applyNumberFormat="1" applyFont="1" applyFill="1" applyBorder="1" applyAlignment="1">
      <alignment horizontal="center"/>
    </xf>
    <xf numFmtId="0" fontId="5" fillId="0" borderId="9" xfId="3" applyNumberFormat="1" applyFont="1" applyFill="1" applyBorder="1"/>
    <xf numFmtId="0" fontId="5" fillId="0" borderId="10" xfId="3" applyNumberFormat="1" applyFont="1" applyFill="1" applyBorder="1"/>
    <xf numFmtId="0" fontId="5" fillId="0" borderId="9" xfId="4" applyNumberFormat="1" applyFont="1" applyFill="1" applyBorder="1"/>
    <xf numFmtId="0" fontId="5" fillId="0" borderId="10" xfId="4" applyNumberFormat="1" applyFont="1" applyFill="1" applyBorder="1"/>
    <xf numFmtId="41" fontId="4" fillId="0" borderId="2" xfId="4" applyFont="1" applyFill="1" applyBorder="1"/>
    <xf numFmtId="0" fontId="4" fillId="0" borderId="7" xfId="2" applyNumberFormat="1" applyFont="1" applyFill="1" applyBorder="1" applyAlignment="1">
      <alignment horizontal="center"/>
    </xf>
    <xf numFmtId="0" fontId="4" fillId="0" borderId="8" xfId="2" applyNumberFormat="1" applyFont="1" applyFill="1" applyBorder="1" applyAlignment="1">
      <alignment horizontal="center"/>
    </xf>
    <xf numFmtId="22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164" fontId="5" fillId="0" borderId="0" xfId="1" applyNumberFormat="1" applyFont="1" applyFill="1" applyBorder="1"/>
    <xf numFmtId="164" fontId="0" fillId="0" borderId="0" xfId="1" applyNumberFormat="1" applyFont="1"/>
    <xf numFmtId="3" fontId="4" fillId="2" borderId="13" xfId="4" applyNumberFormat="1" applyFont="1" applyFill="1" applyBorder="1"/>
    <xf numFmtId="3" fontId="4" fillId="2" borderId="15" xfId="4" applyNumberFormat="1" applyFont="1" applyFill="1" applyBorder="1"/>
    <xf numFmtId="0" fontId="4" fillId="0" borderId="2" xfId="2" applyFont="1" applyFill="1" applyBorder="1"/>
    <xf numFmtId="0" fontId="4" fillId="0" borderId="6" xfId="2" applyFont="1" applyFill="1" applyBorder="1" applyAlignment="1">
      <alignment horizontal="center"/>
    </xf>
    <xf numFmtId="0" fontId="4" fillId="0" borderId="11" xfId="2" applyFont="1" applyFill="1" applyBorder="1"/>
    <xf numFmtId="0" fontId="5" fillId="0" borderId="11" xfId="2" applyFont="1" applyFill="1" applyBorder="1"/>
    <xf numFmtId="41" fontId="4" fillId="2" borderId="13" xfId="4" applyFont="1" applyFill="1" applyBorder="1"/>
    <xf numFmtId="41" fontId="4" fillId="2" borderId="14" xfId="4" applyFont="1" applyFill="1" applyBorder="1"/>
    <xf numFmtId="41" fontId="4" fillId="2" borderId="16" xfId="4" applyFont="1" applyFill="1" applyBorder="1"/>
    <xf numFmtId="0" fontId="0" fillId="0" borderId="11" xfId="0" applyBorder="1"/>
    <xf numFmtId="0" fontId="4" fillId="2" borderId="7" xfId="2" applyFont="1" applyFill="1" applyBorder="1"/>
    <xf numFmtId="0" fontId="2" fillId="0" borderId="11" xfId="0" applyFont="1" applyBorder="1"/>
    <xf numFmtId="0" fontId="5" fillId="0" borderId="10" xfId="3" applyFont="1" applyBorder="1"/>
    <xf numFmtId="164" fontId="5" fillId="0" borderId="0" xfId="3" applyNumberFormat="1" applyFont="1" applyBorder="1"/>
    <xf numFmtId="164" fontId="5" fillId="0" borderId="10" xfId="3" applyNumberFormat="1" applyFont="1" applyBorder="1"/>
    <xf numFmtId="0" fontId="5" fillId="0" borderId="6" xfId="2" applyFont="1" applyFill="1" applyBorder="1"/>
    <xf numFmtId="0" fontId="5" fillId="0" borderId="26" xfId="2" applyFont="1" applyFill="1" applyBorder="1" applyAlignment="1">
      <alignment horizontal="center"/>
    </xf>
    <xf numFmtId="0" fontId="5" fillId="0" borderId="26" xfId="3" applyFont="1" applyBorder="1" applyAlignment="1">
      <alignment horizontal="center"/>
    </xf>
    <xf numFmtId="0" fontId="4" fillId="0" borderId="26" xfId="3" applyFont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49" fontId="4" fillId="0" borderId="2" xfId="2" applyNumberFormat="1" applyFont="1" applyFill="1" applyBorder="1" applyAlignment="1">
      <alignment horizontal="center"/>
    </xf>
    <xf numFmtId="164" fontId="0" fillId="0" borderId="0" xfId="1" applyNumberFormat="1" applyFont="1" applyFill="1"/>
    <xf numFmtId="0" fontId="0" fillId="0" borderId="0" xfId="0" applyFill="1"/>
    <xf numFmtId="164" fontId="5" fillId="0" borderId="0" xfId="2" applyNumberFormat="1" applyFont="1" applyFill="1" applyBorder="1" applyAlignment="1"/>
    <xf numFmtId="164" fontId="5" fillId="0" borderId="0" xfId="2" applyNumberFormat="1" applyFont="1" applyFill="1" applyBorder="1"/>
    <xf numFmtId="164" fontId="5" fillId="36" borderId="9" xfId="1" applyNumberFormat="1" applyFont="1" applyFill="1" applyBorder="1"/>
    <xf numFmtId="164" fontId="5" fillId="0" borderId="0" xfId="2" applyNumberFormat="1" applyFont="1" applyFill="1" applyBorder="1"/>
    <xf numFmtId="164" fontId="5" fillId="0" borderId="0" xfId="2" applyNumberFormat="1" applyFont="1" applyFill="1" applyBorder="1"/>
    <xf numFmtId="0" fontId="0" fillId="0" borderId="0" xfId="0"/>
    <xf numFmtId="0" fontId="5" fillId="0" borderId="0" xfId="2" applyFont="1" applyFill="1" applyBorder="1"/>
    <xf numFmtId="0" fontId="5" fillId="0" borderId="0" xfId="3" applyFont="1" applyBorder="1"/>
    <xf numFmtId="10" fontId="1" fillId="0" borderId="0" xfId="2" applyNumberFormat="1" applyFont="1" applyBorder="1"/>
    <xf numFmtId="164" fontId="4" fillId="0" borderId="0" xfId="1" applyNumberFormat="1" applyFont="1" applyFill="1" applyBorder="1"/>
    <xf numFmtId="0" fontId="4" fillId="0" borderId="0" xfId="2" applyFont="1" applyFill="1" applyBorder="1" applyAlignment="1">
      <alignment horizontal="right"/>
    </xf>
    <xf numFmtId="164" fontId="5" fillId="0" borderId="0" xfId="2" applyNumberFormat="1" applyFont="1" applyFill="1" applyBorder="1"/>
    <xf numFmtId="0" fontId="5" fillId="0" borderId="0" xfId="2" applyFont="1" applyFill="1" applyBorder="1" applyAlignment="1">
      <alignment horizontal="right"/>
    </xf>
    <xf numFmtId="0" fontId="4" fillId="0" borderId="26" xfId="2" applyFont="1" applyFill="1" applyBorder="1"/>
    <xf numFmtId="164" fontId="4" fillId="0" borderId="3" xfId="1" applyNumberFormat="1" applyFont="1" applyFill="1" applyBorder="1"/>
    <xf numFmtId="0" fontId="5" fillId="0" borderId="11" xfId="3" applyFont="1" applyBorder="1"/>
    <xf numFmtId="41" fontId="4" fillId="0" borderId="12" xfId="4" applyFont="1" applyFill="1" applyBorder="1"/>
    <xf numFmtId="41" fontId="4" fillId="37" borderId="16" xfId="4" applyFont="1" applyFill="1" applyBorder="1"/>
    <xf numFmtId="164" fontId="4" fillId="0" borderId="0" xfId="1" applyNumberFormat="1" applyFont="1" applyBorder="1"/>
    <xf numFmtId="41" fontId="4" fillId="0" borderId="10" xfId="4" applyFont="1" applyFill="1" applyBorder="1"/>
    <xf numFmtId="0" fontId="4" fillId="37" borderId="7" xfId="2" applyFont="1" applyFill="1" applyBorder="1"/>
    <xf numFmtId="0" fontId="4" fillId="0" borderId="0" xfId="2" applyFont="1" applyFill="1" applyAlignment="1">
      <alignment horizontal="left"/>
    </xf>
    <xf numFmtId="41" fontId="5" fillId="0" borderId="0" xfId="2" applyNumberFormat="1" applyFont="1" applyFill="1"/>
    <xf numFmtId="0" fontId="5" fillId="3" borderId="0" xfId="2" applyFont="1" applyFill="1"/>
    <xf numFmtId="0" fontId="5" fillId="0" borderId="0" xfId="2" applyFont="1" applyFill="1"/>
    <xf numFmtId="41" fontId="4" fillId="2" borderId="15" xfId="4" applyFont="1" applyFill="1" applyBorder="1"/>
    <xf numFmtId="10" fontId="1" fillId="0" borderId="0" xfId="2" applyNumberFormat="1" applyFont="1"/>
    <xf numFmtId="0" fontId="4" fillId="37" borderId="6" xfId="2" applyFont="1" applyFill="1" applyBorder="1"/>
    <xf numFmtId="41" fontId="4" fillId="0" borderId="27" xfId="4" applyFont="1" applyFill="1" applyBorder="1"/>
    <xf numFmtId="1" fontId="4" fillId="0" borderId="5" xfId="2" applyNumberFormat="1" applyFont="1" applyFill="1" applyBorder="1" applyAlignment="1">
      <alignment horizontal="center"/>
    </xf>
    <xf numFmtId="41" fontId="4" fillId="0" borderId="26" xfId="4" applyFont="1" applyFill="1" applyBorder="1"/>
    <xf numFmtId="41" fontId="4" fillId="0" borderId="9" xfId="4" applyFont="1" applyFill="1" applyBorder="1"/>
    <xf numFmtId="0" fontId="4" fillId="0" borderId="0" xfId="2" applyFont="1" applyFill="1"/>
    <xf numFmtId="0" fontId="5" fillId="0" borderId="0" xfId="3" applyFont="1"/>
    <xf numFmtId="0" fontId="4" fillId="0" borderId="0" xfId="3" applyFont="1"/>
    <xf numFmtId="41" fontId="5" fillId="0" borderId="8" xfId="4" applyFont="1" applyFill="1" applyBorder="1"/>
    <xf numFmtId="164" fontId="5" fillId="0" borderId="10" xfId="1" applyNumberFormat="1" applyFont="1" applyBorder="1"/>
    <xf numFmtId="49" fontId="4" fillId="0" borderId="5" xfId="2" applyNumberFormat="1" applyFont="1" applyFill="1" applyBorder="1" applyAlignment="1">
      <alignment horizontal="center"/>
    </xf>
    <xf numFmtId="164" fontId="5" fillId="0" borderId="0" xfId="1" applyNumberFormat="1" applyFont="1" applyBorder="1"/>
    <xf numFmtId="164" fontId="5" fillId="0" borderId="9" xfId="1" applyNumberFormat="1" applyFont="1" applyBorder="1"/>
    <xf numFmtId="164" fontId="4" fillId="0" borderId="9" xfId="1" applyNumberFormat="1" applyFont="1" applyBorder="1"/>
    <xf numFmtId="41" fontId="4" fillId="37" borderId="15" xfId="4" applyFont="1" applyFill="1" applyBorder="1"/>
    <xf numFmtId="41" fontId="4" fillId="37" borderId="14" xfId="4" applyFont="1" applyFill="1" applyBorder="1"/>
    <xf numFmtId="41" fontId="4" fillId="37" borderId="13" xfId="4" applyFont="1" applyFill="1" applyBorder="1"/>
    <xf numFmtId="41" fontId="4" fillId="0" borderId="5" xfId="4" applyFont="1" applyFill="1" applyBorder="1"/>
    <xf numFmtId="41" fontId="4" fillId="0" borderId="1" xfId="4" applyFont="1" applyFill="1" applyBorder="1"/>
    <xf numFmtId="41" fontId="5" fillId="0" borderId="6" xfId="4" applyFont="1" applyFill="1" applyBorder="1"/>
    <xf numFmtId="41" fontId="5" fillId="0" borderId="10" xfId="4" applyFont="1" applyFill="1" applyBorder="1"/>
    <xf numFmtId="41" fontId="5" fillId="0" borderId="9" xfId="4" applyFont="1" applyFill="1" applyBorder="1"/>
    <xf numFmtId="0" fontId="5" fillId="0" borderId="10" xfId="3" applyFont="1" applyFill="1" applyBorder="1"/>
    <xf numFmtId="0" fontId="5" fillId="0" borderId="9" xfId="3" applyFont="1" applyFill="1" applyBorder="1"/>
    <xf numFmtId="0" fontId="4" fillId="0" borderId="8" xfId="2" applyFont="1" applyFill="1" applyBorder="1" applyAlignment="1">
      <alignment horizontal="center"/>
    </xf>
    <xf numFmtId="41" fontId="4" fillId="0" borderId="28" xfId="4" applyFont="1" applyFill="1" applyBorder="1"/>
    <xf numFmtId="0" fontId="0" fillId="0" borderId="0" xfId="0"/>
    <xf numFmtId="0" fontId="4" fillId="0" borderId="1" xfId="2" applyFont="1" applyFill="1" applyBorder="1"/>
    <xf numFmtId="49" fontId="4" fillId="0" borderId="3" xfId="2" applyNumberFormat="1" applyFont="1" applyFill="1" applyBorder="1" applyAlignment="1">
      <alignment horizontal="center"/>
    </xf>
    <xf numFmtId="49" fontId="4" fillId="0" borderId="4" xfId="2" applyNumberFormat="1" applyFont="1" applyFill="1" applyBorder="1" applyAlignment="1">
      <alignment horizontal="center"/>
    </xf>
    <xf numFmtId="49" fontId="4" fillId="0" borderId="2" xfId="2" quotePrefix="1" applyNumberFormat="1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5" fillId="0" borderId="0" xfId="3" applyFont="1" applyFill="1" applyBorder="1"/>
    <xf numFmtId="0" fontId="5" fillId="0" borderId="11" xfId="3" applyFont="1" applyFill="1" applyBorder="1"/>
    <xf numFmtId="41" fontId="4" fillId="0" borderId="0" xfId="4" applyFont="1" applyFill="1" applyBorder="1"/>
    <xf numFmtId="41" fontId="4" fillId="0" borderId="11" xfId="4" applyFont="1" applyFill="1" applyBorder="1"/>
    <xf numFmtId="0" fontId="4" fillId="0" borderId="0" xfId="3" applyFont="1" applyBorder="1"/>
    <xf numFmtId="0" fontId="5" fillId="0" borderId="11" xfId="2" applyFont="1" applyFill="1" applyBorder="1"/>
    <xf numFmtId="41" fontId="5" fillId="0" borderId="0" xfId="4" applyFont="1" applyFill="1" applyBorder="1"/>
    <xf numFmtId="41" fontId="5" fillId="0" borderId="11" xfId="4" applyFont="1" applyFill="1" applyBorder="1"/>
    <xf numFmtId="0" fontId="4" fillId="2" borderId="7" xfId="2" applyFont="1" applyFill="1" applyBorder="1"/>
    <xf numFmtId="41" fontId="4" fillId="2" borderId="13" xfId="4" applyFont="1" applyFill="1" applyBorder="1"/>
    <xf numFmtId="41" fontId="4" fillId="2" borderId="14" xfId="4" applyFont="1" applyFill="1" applyBorder="1"/>
    <xf numFmtId="41" fontId="4" fillId="2" borderId="16" xfId="4" applyFont="1" applyFill="1" applyBorder="1"/>
    <xf numFmtId="0" fontId="4" fillId="0" borderId="0" xfId="2" applyFont="1" applyFill="1" applyBorder="1"/>
    <xf numFmtId="0" fontId="0" fillId="0" borderId="0" xfId="0" applyBorder="1"/>
    <xf numFmtId="0" fontId="5" fillId="0" borderId="0" xfId="3" applyFont="1" applyBorder="1"/>
    <xf numFmtId="0" fontId="4" fillId="0" borderId="7" xfId="2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center"/>
    </xf>
    <xf numFmtId="0" fontId="2" fillId="0" borderId="0" xfId="0" applyFont="1"/>
    <xf numFmtId="0" fontId="4" fillId="0" borderId="2" xfId="2" applyFont="1" applyFill="1" applyBorder="1"/>
    <xf numFmtId="0" fontId="5" fillId="0" borderId="2" xfId="2" applyFont="1" applyFill="1" applyBorder="1"/>
    <xf numFmtId="0" fontId="4" fillId="0" borderId="11" xfId="2" applyFont="1" applyFill="1" applyBorder="1"/>
    <xf numFmtId="41" fontId="5" fillId="0" borderId="1" xfId="4" applyFont="1" applyFill="1" applyBorder="1"/>
    <xf numFmtId="0" fontId="0" fillId="0" borderId="11" xfId="0" applyBorder="1"/>
    <xf numFmtId="0" fontId="2" fillId="0" borderId="11" xfId="0" applyFont="1" applyBorder="1"/>
    <xf numFmtId="164" fontId="5" fillId="0" borderId="0" xfId="2" applyNumberFormat="1" applyFont="1" applyFill="1" applyBorder="1"/>
    <xf numFmtId="0" fontId="5" fillId="0" borderId="9" xfId="3" applyFont="1" applyBorder="1"/>
    <xf numFmtId="0" fontId="5" fillId="0" borderId="10" xfId="3" applyFont="1" applyBorder="1"/>
    <xf numFmtId="164" fontId="5" fillId="36" borderId="10" xfId="1" applyNumberFormat="1" applyFont="1" applyFill="1" applyBorder="1"/>
    <xf numFmtId="164" fontId="5" fillId="36" borderId="9" xfId="1" applyNumberFormat="1" applyFont="1" applyFill="1" applyBorder="1"/>
    <xf numFmtId="164" fontId="5" fillId="36" borderId="8" xfId="1" applyNumberFormat="1" applyFont="1" applyFill="1" applyBorder="1"/>
    <xf numFmtId="164" fontId="4" fillId="0" borderId="10" xfId="1" applyNumberFormat="1" applyFont="1" applyBorder="1"/>
    <xf numFmtId="164" fontId="5" fillId="0" borderId="28" xfId="1" applyNumberFormat="1" applyFont="1" applyBorder="1"/>
    <xf numFmtId="164" fontId="5" fillId="0" borderId="27" xfId="1" applyNumberFormat="1" applyFont="1" applyBorder="1"/>
    <xf numFmtId="164" fontId="4" fillId="0" borderId="28" xfId="1" applyNumberFormat="1" applyFont="1" applyBorder="1"/>
    <xf numFmtId="164" fontId="4" fillId="37" borderId="13" xfId="2" applyNumberFormat="1" applyFont="1" applyFill="1" applyBorder="1"/>
    <xf numFmtId="164" fontId="4" fillId="37" borderId="14" xfId="2" applyNumberFormat="1" applyFont="1" applyFill="1" applyBorder="1"/>
    <xf numFmtId="164" fontId="4" fillId="37" borderId="15" xfId="2" applyNumberFormat="1" applyFont="1" applyFill="1" applyBorder="1"/>
    <xf numFmtId="164" fontId="5" fillId="0" borderId="1" xfId="1" applyNumberFormat="1" applyFont="1" applyBorder="1"/>
    <xf numFmtId="164" fontId="5" fillId="0" borderId="8" xfId="1" applyNumberFormat="1" applyFont="1" applyBorder="1"/>
    <xf numFmtId="164" fontId="4" fillId="0" borderId="1" xfId="1" applyNumberFormat="1" applyFont="1" applyBorder="1"/>
    <xf numFmtId="164" fontId="4" fillId="0" borderId="8" xfId="1" applyNumberFormat="1" applyFont="1" applyBorder="1"/>
    <xf numFmtId="164" fontId="5" fillId="0" borderId="0" xfId="1" applyNumberFormat="1" applyFont="1"/>
    <xf numFmtId="164" fontId="1" fillId="0" borderId="0" xfId="1" applyNumberFormat="1" applyFont="1"/>
    <xf numFmtId="164" fontId="5" fillId="0" borderId="0" xfId="2" applyNumberFormat="1" applyFont="1" applyFill="1"/>
    <xf numFmtId="0" fontId="4" fillId="0" borderId="0" xfId="2" applyFont="1" applyFill="1" applyAlignment="1">
      <alignment horizontal="right"/>
    </xf>
    <xf numFmtId="0" fontId="4" fillId="0" borderId="0" xfId="3" applyFont="1" applyAlignment="1">
      <alignment horizontal="right"/>
    </xf>
    <xf numFmtId="164" fontId="4" fillId="0" borderId="0" xfId="2" applyNumberFormat="1" applyFont="1" applyFill="1" applyBorder="1"/>
    <xf numFmtId="0" fontId="4" fillId="0" borderId="1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2" fontId="0" fillId="0" borderId="0" xfId="0" applyNumberFormat="1" applyFill="1"/>
    <xf numFmtId="0" fontId="0" fillId="0" borderId="0" xfId="0" applyFill="1" applyAlignment="1"/>
    <xf numFmtId="0" fontId="0" fillId="0" borderId="0" xfId="0" applyFill="1" applyBorder="1"/>
    <xf numFmtId="0" fontId="4" fillId="35" borderId="0" xfId="2" applyFont="1" applyFill="1"/>
    <xf numFmtId="49" fontId="4" fillId="35" borderId="3" xfId="2" applyNumberFormat="1" applyFont="1" applyFill="1" applyBorder="1" applyAlignment="1">
      <alignment horizontal="center"/>
    </xf>
    <xf numFmtId="0" fontId="4" fillId="35" borderId="7" xfId="2" applyFont="1" applyFill="1" applyBorder="1" applyAlignment="1">
      <alignment horizontal="center"/>
    </xf>
    <xf numFmtId="0" fontId="5" fillId="35" borderId="9" xfId="3" applyFont="1" applyFill="1" applyBorder="1"/>
    <xf numFmtId="41" fontId="4" fillId="35" borderId="9" xfId="4" applyFont="1" applyFill="1" applyBorder="1"/>
    <xf numFmtId="41" fontId="5" fillId="35" borderId="9" xfId="4" applyFont="1" applyFill="1" applyBorder="1"/>
    <xf numFmtId="41" fontId="4" fillId="35" borderId="3" xfId="4" applyFont="1" applyFill="1" applyBorder="1"/>
    <xf numFmtId="164" fontId="5" fillId="0" borderId="0" xfId="3" applyNumberFormat="1" applyFont="1" applyFill="1" applyBorder="1"/>
    <xf numFmtId="49" fontId="4" fillId="35" borderId="4" xfId="2" applyNumberFormat="1" applyFont="1" applyFill="1" applyBorder="1" applyAlignment="1">
      <alignment horizontal="center"/>
    </xf>
    <xf numFmtId="1" fontId="4" fillId="35" borderId="5" xfId="2" applyNumberFormat="1" applyFont="1" applyFill="1" applyBorder="1" applyAlignment="1">
      <alignment horizontal="center"/>
    </xf>
    <xf numFmtId="0" fontId="4" fillId="35" borderId="7" xfId="2" applyNumberFormat="1" applyFont="1" applyFill="1" applyBorder="1" applyAlignment="1">
      <alignment horizontal="center"/>
    </xf>
    <xf numFmtId="0" fontId="4" fillId="35" borderId="1" xfId="2" applyNumberFormat="1" applyFont="1" applyFill="1" applyBorder="1" applyAlignment="1">
      <alignment horizontal="center"/>
    </xf>
    <xf numFmtId="0" fontId="4" fillId="35" borderId="8" xfId="2" applyFont="1" applyFill="1" applyBorder="1" applyAlignment="1">
      <alignment horizontal="center"/>
    </xf>
    <xf numFmtId="0" fontId="4" fillId="35" borderId="6" xfId="2" applyFont="1" applyFill="1" applyBorder="1" applyAlignment="1">
      <alignment horizontal="center"/>
    </xf>
    <xf numFmtId="0" fontId="5" fillId="35" borderId="0" xfId="3" applyFont="1" applyFill="1" applyBorder="1"/>
    <xf numFmtId="0" fontId="5" fillId="35" borderId="10" xfId="3" applyFont="1" applyFill="1" applyBorder="1"/>
    <xf numFmtId="0" fontId="5" fillId="35" borderId="11" xfId="3" applyFont="1" applyFill="1" applyBorder="1"/>
    <xf numFmtId="41" fontId="4" fillId="35" borderId="0" xfId="4" applyFont="1" applyFill="1" applyBorder="1"/>
    <xf numFmtId="41" fontId="4" fillId="35" borderId="10" xfId="4" applyFont="1" applyFill="1" applyBorder="1"/>
    <xf numFmtId="41" fontId="4" fillId="35" borderId="11" xfId="4" applyFont="1" applyFill="1" applyBorder="1"/>
    <xf numFmtId="41" fontId="5" fillId="35" borderId="0" xfId="4" applyFont="1" applyFill="1" applyBorder="1"/>
    <xf numFmtId="41" fontId="5" fillId="35" borderId="10" xfId="4" applyFont="1" applyFill="1" applyBorder="1"/>
    <xf numFmtId="41" fontId="5" fillId="35" borderId="11" xfId="4" applyFont="1" applyFill="1" applyBorder="1"/>
    <xf numFmtId="41" fontId="4" fillId="35" borderId="28" xfId="4" applyFont="1" applyFill="1" applyBorder="1"/>
    <xf numFmtId="41" fontId="4" fillId="35" borderId="12" xfId="4" applyFont="1" applyFill="1" applyBorder="1"/>
    <xf numFmtId="41" fontId="4" fillId="35" borderId="27" xfId="4" applyFont="1" applyFill="1" applyBorder="1"/>
    <xf numFmtId="41" fontId="4" fillId="35" borderId="26" xfId="4" applyFont="1" applyFill="1" applyBorder="1"/>
    <xf numFmtId="0" fontId="4" fillId="35" borderId="1" xfId="2" applyFont="1" applyFill="1" applyBorder="1" applyAlignment="1">
      <alignment horizontal="center"/>
    </xf>
    <xf numFmtId="1" fontId="4" fillId="35" borderId="4" xfId="2" applyNumberFormat="1" applyFont="1" applyFill="1" applyBorder="1" applyAlignment="1">
      <alignment horizontal="center"/>
    </xf>
    <xf numFmtId="41" fontId="4" fillId="35" borderId="4" xfId="4" applyFont="1" applyFill="1" applyBorder="1"/>
    <xf numFmtId="41" fontId="4" fillId="35" borderId="2" xfId="4" applyFont="1" applyFill="1" applyBorder="1"/>
    <xf numFmtId="49" fontId="4" fillId="35" borderId="2" xfId="2" quotePrefix="1" applyNumberFormat="1" applyFont="1" applyFill="1" applyBorder="1" applyAlignment="1">
      <alignment horizontal="center"/>
    </xf>
    <xf numFmtId="9" fontId="4" fillId="0" borderId="0" xfId="3" applyNumberFormat="1" applyFont="1" applyFill="1" applyBorder="1" applyAlignment="1">
      <alignment horizontal="center"/>
    </xf>
    <xf numFmtId="43" fontId="5" fillId="0" borderId="0" xfId="2" applyNumberFormat="1" applyFont="1" applyFill="1" applyBorder="1"/>
    <xf numFmtId="164" fontId="5" fillId="0" borderId="10" xfId="3" applyNumberFormat="1" applyFont="1" applyFill="1" applyBorder="1"/>
    <xf numFmtId="0" fontId="5" fillId="0" borderId="0" xfId="3" applyFont="1" applyFill="1" applyBorder="1" applyAlignment="1"/>
    <xf numFmtId="0" fontId="5" fillId="0" borderId="0" xfId="2" applyFont="1" applyFill="1" applyBorder="1" applyAlignment="1"/>
    <xf numFmtId="164" fontId="5" fillId="0" borderId="12" xfId="2" applyNumberFormat="1" applyFont="1" applyFill="1" applyBorder="1"/>
    <xf numFmtId="164" fontId="5" fillId="0" borderId="27" xfId="3" applyNumberFormat="1" applyFont="1" applyBorder="1"/>
    <xf numFmtId="164" fontId="5" fillId="0" borderId="1" xfId="2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5" fillId="0" borderId="14" xfId="3" applyNumberFormat="1" applyFont="1" applyBorder="1"/>
    <xf numFmtId="3" fontId="4" fillId="0" borderId="9" xfId="4" applyNumberFormat="1" applyFont="1" applyFill="1" applyBorder="1"/>
    <xf numFmtId="3" fontId="4" fillId="0" borderId="10" xfId="4" applyNumberFormat="1" applyFont="1" applyFill="1" applyBorder="1"/>
    <xf numFmtId="164" fontId="5" fillId="39" borderId="9" xfId="1" applyNumberFormat="1" applyFont="1" applyFill="1" applyBorder="1"/>
    <xf numFmtId="164" fontId="5" fillId="39" borderId="10" xfId="1" applyNumberFormat="1" applyFont="1" applyFill="1" applyBorder="1"/>
    <xf numFmtId="164" fontId="4" fillId="0" borderId="27" xfId="1" applyNumberFormat="1" applyFont="1" applyFill="1" applyBorder="1"/>
    <xf numFmtId="0" fontId="18" fillId="0" borderId="0" xfId="2" applyFont="1" applyFill="1" applyAlignment="1">
      <alignment horizontal="right"/>
    </xf>
    <xf numFmtId="164" fontId="5" fillId="0" borderId="0" xfId="1" applyNumberFormat="1" applyFont="1" applyFill="1"/>
    <xf numFmtId="1" fontId="4" fillId="0" borderId="2" xfId="2" applyNumberFormat="1" applyFont="1" applyBorder="1" applyAlignment="1">
      <alignment horizontal="center"/>
    </xf>
    <xf numFmtId="1" fontId="4" fillId="0" borderId="3" xfId="2" applyNumberFormat="1" applyFont="1" applyBorder="1" applyAlignment="1">
      <alignment horizontal="center"/>
    </xf>
    <xf numFmtId="1" fontId="4" fillId="0" borderId="5" xfId="2" applyNumberFormat="1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41" fontId="5" fillId="38" borderId="9" xfId="4" applyFont="1" applyFill="1" applyBorder="1"/>
    <xf numFmtId="41" fontId="5" fillId="38" borderId="10" xfId="4" applyFont="1" applyFill="1" applyBorder="1"/>
    <xf numFmtId="0" fontId="5" fillId="0" borderId="29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31" xfId="3" applyFont="1" applyBorder="1" applyAlignment="1">
      <alignment horizontal="center"/>
    </xf>
    <xf numFmtId="0" fontId="5" fillId="0" borderId="32" xfId="3" applyFont="1" applyFill="1" applyBorder="1" applyAlignment="1">
      <alignment horizontal="center"/>
    </xf>
    <xf numFmtId="0" fontId="4" fillId="0" borderId="9" xfId="2" applyFont="1" applyFill="1" applyBorder="1"/>
    <xf numFmtId="0" fontId="0" fillId="0" borderId="33" xfId="0" applyBorder="1"/>
    <xf numFmtId="0" fontId="0" fillId="0" borderId="34" xfId="0" applyBorder="1"/>
    <xf numFmtId="0" fontId="0" fillId="0" borderId="9" xfId="0" applyBorder="1"/>
    <xf numFmtId="164" fontId="1" fillId="0" borderId="33" xfId="1" applyNumberFormat="1" applyFont="1" applyBorder="1"/>
    <xf numFmtId="164" fontId="1" fillId="0" borderId="0" xfId="1" applyNumberFormat="1" applyFont="1" applyBorder="1"/>
    <xf numFmtId="164" fontId="1" fillId="0" borderId="34" xfId="1" applyNumberFormat="1" applyFont="1" applyBorder="1"/>
    <xf numFmtId="164" fontId="1" fillId="0" borderId="35" xfId="1" applyNumberFormat="1" applyFont="1" applyBorder="1"/>
    <xf numFmtId="164" fontId="1" fillId="0" borderId="36" xfId="1" applyNumberFormat="1" applyFont="1" applyBorder="1"/>
    <xf numFmtId="164" fontId="1" fillId="0" borderId="37" xfId="1" applyNumberFormat="1" applyFont="1" applyBorder="1"/>
    <xf numFmtId="0" fontId="23" fillId="0" borderId="0" xfId="2" applyFont="1" applyFill="1" applyBorder="1"/>
    <xf numFmtId="39" fontId="25" fillId="40" borderId="0" xfId="59" applyNumberFormat="1" applyFont="1"/>
    <xf numFmtId="37" fontId="26" fillId="40" borderId="0" xfId="59" applyNumberFormat="1" applyFont="1"/>
    <xf numFmtId="39" fontId="25" fillId="40" borderId="0" xfId="59" applyNumberFormat="1" applyFont="1" applyAlignment="1">
      <alignment horizontal="center"/>
    </xf>
    <xf numFmtId="37" fontId="25" fillId="40" borderId="0" xfId="59" applyNumberFormat="1" applyFont="1"/>
    <xf numFmtId="37" fontId="25" fillId="40" borderId="1" xfId="59" applyNumberFormat="1" applyFont="1" applyBorder="1"/>
    <xf numFmtId="37" fontId="25" fillId="40" borderId="38" xfId="59" applyNumberFormat="1" applyFont="1" applyBorder="1"/>
    <xf numFmtId="37" fontId="25" fillId="40" borderId="0" xfId="59" applyNumberFormat="1" applyFont="1" applyBorder="1"/>
    <xf numFmtId="39" fontId="25" fillId="40" borderId="0" xfId="59" applyNumberFormat="1" applyFont="1" applyBorder="1" applyAlignment="1">
      <alignment horizontal="center"/>
    </xf>
    <xf numFmtId="0" fontId="27" fillId="0" borderId="0" xfId="0" applyFont="1"/>
    <xf numFmtId="0" fontId="28" fillId="0" borderId="0" xfId="60" applyFont="1"/>
    <xf numFmtId="0" fontId="26" fillId="0" borderId="0" xfId="61" applyFont="1" applyAlignment="1" applyProtection="1">
      <alignment horizontal="center"/>
    </xf>
    <xf numFmtId="0" fontId="26" fillId="0" borderId="0" xfId="61" applyFont="1" applyAlignment="1" applyProtection="1">
      <alignment horizontal="left"/>
    </xf>
    <xf numFmtId="0" fontId="25" fillId="0" borderId="0" xfId="61" applyFont="1"/>
    <xf numFmtId="0" fontId="26" fillId="0" borderId="0" xfId="61" applyFont="1" applyFill="1" applyAlignment="1" applyProtection="1">
      <alignment horizontal="left"/>
    </xf>
    <xf numFmtId="0" fontId="28" fillId="0" borderId="0" xfId="60" applyProtection="1"/>
    <xf numFmtId="164" fontId="28" fillId="2" borderId="0" xfId="48" applyNumberFormat="1" applyFont="1" applyFill="1"/>
    <xf numFmtId="164" fontId="28" fillId="2" borderId="0" xfId="48" applyNumberFormat="1" applyFont="1" applyFill="1" applyBorder="1" applyProtection="1"/>
    <xf numFmtId="164" fontId="25" fillId="0" borderId="0" xfId="48" applyNumberFormat="1" applyFont="1" applyFill="1"/>
    <xf numFmtId="164" fontId="25" fillId="0" borderId="0" xfId="48" applyNumberFormat="1" applyFont="1"/>
    <xf numFmtId="0" fontId="28" fillId="0" borderId="0" xfId="60"/>
    <xf numFmtId="164" fontId="28" fillId="2" borderId="0" xfId="48" applyNumberFormat="1" applyFont="1" applyFill="1" applyProtection="1"/>
    <xf numFmtId="164" fontId="28" fillId="2" borderId="1" xfId="48" applyNumberFormat="1" applyFont="1" applyFill="1" applyBorder="1" applyProtection="1"/>
    <xf numFmtId="164" fontId="28" fillId="2" borderId="38" xfId="48" applyNumberFormat="1" applyFont="1" applyFill="1" applyBorder="1" applyProtection="1"/>
    <xf numFmtId="164" fontId="25" fillId="0" borderId="0" xfId="48" applyNumberFormat="1" applyFont="1" applyFill="1" applyBorder="1" applyProtection="1"/>
    <xf numFmtId="0" fontId="29" fillId="0" borderId="0" xfId="60" applyFont="1" applyProtection="1"/>
    <xf numFmtId="164" fontId="25" fillId="0" borderId="0" xfId="48" applyNumberFormat="1" applyFont="1" applyProtection="1"/>
    <xf numFmtId="164" fontId="25" fillId="0" borderId="12" xfId="48" applyNumberFormat="1" applyFont="1" applyBorder="1" applyProtection="1"/>
    <xf numFmtId="164" fontId="25" fillId="2" borderId="0" xfId="48" applyNumberFormat="1" applyFont="1" applyFill="1"/>
    <xf numFmtId="164" fontId="25" fillId="0" borderId="0" xfId="48" applyNumberFormat="1" applyFont="1" applyBorder="1" applyProtection="1"/>
    <xf numFmtId="164" fontId="26" fillId="0" borderId="0" xfId="48" applyNumberFormat="1" applyFont="1" applyAlignment="1" applyProtection="1">
      <alignment horizontal="center"/>
    </xf>
    <xf numFmtId="164" fontId="26" fillId="0" borderId="0" xfId="48" applyNumberFormat="1" applyFont="1" applyAlignment="1" applyProtection="1">
      <alignment horizontal="left"/>
    </xf>
    <xf numFmtId="0" fontId="25" fillId="2" borderId="0" xfId="61" applyFont="1" applyFill="1"/>
    <xf numFmtId="0" fontId="25" fillId="0" borderId="0" xfId="61" applyFont="1" applyProtection="1"/>
    <xf numFmtId="43" fontId="28" fillId="2" borderId="0" xfId="48" applyNumberFormat="1" applyFont="1" applyFill="1"/>
    <xf numFmtId="0" fontId="28" fillId="0" borderId="0" xfId="60" applyFont="1" applyFill="1"/>
    <xf numFmtId="41" fontId="0" fillId="0" borderId="0" xfId="0" applyNumberFormat="1"/>
    <xf numFmtId="43" fontId="5" fillId="0" borderId="0" xfId="3" applyNumberFormat="1" applyFont="1" applyBorder="1"/>
    <xf numFmtId="0" fontId="4" fillId="0" borderId="0" xfId="3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5" fillId="0" borderId="12" xfId="2" applyNumberFormat="1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62">
    <cellStyle name="_x0013_" xfId="2"/>
    <cellStyle name="_x0013_ 2" xfId="46"/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omma 2 2" xfId="48"/>
    <cellStyle name="Comma 3" xfId="49"/>
    <cellStyle name="Comma 4" xfId="4"/>
    <cellStyle name="Currency 2" xfId="58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50"/>
    <cellStyle name="Normal 3" xfId="51"/>
    <cellStyle name="Normal 4" xfId="52"/>
    <cellStyle name="Normal 5" xfId="53"/>
    <cellStyle name="Normal 6" xfId="54"/>
    <cellStyle name="Normal 7" xfId="3"/>
    <cellStyle name="Normal_Corp Planning TRAVEL BUDGET" xfId="61"/>
    <cellStyle name="Normal_CPA03BUD RHONDA" xfId="59"/>
    <cellStyle name="Normal_FIN PLG TRAVEL BUDGET 2004" xfId="60"/>
    <cellStyle name="Note" xfId="19" builtinId="10" customBuiltin="1"/>
    <cellStyle name="Note 2" xfId="55"/>
    <cellStyle name="Note 3" xfId="56"/>
    <cellStyle name="Note 4" xfId="57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Z223"/>
  <sheetViews>
    <sheetView zoomScaleNormal="100" zoomScaleSheetLayoutView="65" workbookViewId="0">
      <selection activeCell="L9" sqref="K9:L9"/>
    </sheetView>
  </sheetViews>
  <sheetFormatPr defaultRowHeight="15"/>
  <cols>
    <col min="1" max="1" width="29.5703125" style="75" customWidth="1"/>
    <col min="2" max="5" width="10" style="75" customWidth="1"/>
    <col min="6" max="10" width="10" style="84" customWidth="1"/>
    <col min="11" max="250" width="9.140625" style="84"/>
    <col min="251" max="251" width="43.140625" style="84" customWidth="1"/>
    <col min="252" max="252" width="17" style="84" customWidth="1"/>
    <col min="253" max="253" width="14.7109375" style="84" bestFit="1" customWidth="1"/>
    <col min="254" max="255" width="15.42578125" style="84" bestFit="1" customWidth="1"/>
    <col min="256" max="256" width="15.28515625" style="84" bestFit="1" customWidth="1"/>
    <col min="257" max="257" width="15.42578125" style="84" bestFit="1" customWidth="1"/>
    <col min="258" max="258" width="9.140625" style="84"/>
    <col min="259" max="259" width="12.28515625" style="84" bestFit="1" customWidth="1"/>
    <col min="260" max="506" width="9.140625" style="84"/>
    <col min="507" max="507" width="43.140625" style="84" customWidth="1"/>
    <col min="508" max="508" width="17" style="84" customWidth="1"/>
    <col min="509" max="509" width="14.7109375" style="84" bestFit="1" customWidth="1"/>
    <col min="510" max="511" width="15.42578125" style="84" bestFit="1" customWidth="1"/>
    <col min="512" max="512" width="15.28515625" style="84" bestFit="1" customWidth="1"/>
    <col min="513" max="513" width="15.42578125" style="84" bestFit="1" customWidth="1"/>
    <col min="514" max="514" width="9.140625" style="84"/>
    <col min="515" max="515" width="12.28515625" style="84" bestFit="1" customWidth="1"/>
    <col min="516" max="762" width="9.140625" style="84"/>
    <col min="763" max="763" width="43.140625" style="84" customWidth="1"/>
    <col min="764" max="764" width="17" style="84" customWidth="1"/>
    <col min="765" max="765" width="14.7109375" style="84" bestFit="1" customWidth="1"/>
    <col min="766" max="767" width="15.42578125" style="84" bestFit="1" customWidth="1"/>
    <col min="768" max="768" width="15.28515625" style="84" bestFit="1" customWidth="1"/>
    <col min="769" max="769" width="15.42578125" style="84" bestFit="1" customWidth="1"/>
    <col min="770" max="770" width="9.140625" style="84"/>
    <col min="771" max="771" width="12.28515625" style="84" bestFit="1" customWidth="1"/>
    <col min="772" max="1018" width="9.140625" style="84"/>
    <col min="1019" max="1019" width="43.140625" style="84" customWidth="1"/>
    <col min="1020" max="1020" width="17" style="84" customWidth="1"/>
    <col min="1021" max="1021" width="14.7109375" style="84" bestFit="1" customWidth="1"/>
    <col min="1022" max="1023" width="15.42578125" style="84" bestFit="1" customWidth="1"/>
    <col min="1024" max="1024" width="15.28515625" style="84" bestFit="1" customWidth="1"/>
    <col min="1025" max="1025" width="15.42578125" style="84" bestFit="1" customWidth="1"/>
    <col min="1026" max="1026" width="9.140625" style="84"/>
    <col min="1027" max="1027" width="12.28515625" style="84" bestFit="1" customWidth="1"/>
    <col min="1028" max="1274" width="9.140625" style="84"/>
    <col min="1275" max="1275" width="43.140625" style="84" customWidth="1"/>
    <col min="1276" max="1276" width="17" style="84" customWidth="1"/>
    <col min="1277" max="1277" width="14.7109375" style="84" bestFit="1" customWidth="1"/>
    <col min="1278" max="1279" width="15.42578125" style="84" bestFit="1" customWidth="1"/>
    <col min="1280" max="1280" width="15.28515625" style="84" bestFit="1" customWidth="1"/>
    <col min="1281" max="1281" width="15.42578125" style="84" bestFit="1" customWidth="1"/>
    <col min="1282" max="1282" width="9.140625" style="84"/>
    <col min="1283" max="1283" width="12.28515625" style="84" bestFit="1" customWidth="1"/>
    <col min="1284" max="1530" width="9.140625" style="84"/>
    <col min="1531" max="1531" width="43.140625" style="84" customWidth="1"/>
    <col min="1532" max="1532" width="17" style="84" customWidth="1"/>
    <col min="1533" max="1533" width="14.7109375" style="84" bestFit="1" customWidth="1"/>
    <col min="1534" max="1535" width="15.42578125" style="84" bestFit="1" customWidth="1"/>
    <col min="1536" max="1536" width="15.28515625" style="84" bestFit="1" customWidth="1"/>
    <col min="1537" max="1537" width="15.42578125" style="84" bestFit="1" customWidth="1"/>
    <col min="1538" max="1538" width="9.140625" style="84"/>
    <col min="1539" max="1539" width="12.28515625" style="84" bestFit="1" customWidth="1"/>
    <col min="1540" max="1786" width="9.140625" style="84"/>
    <col min="1787" max="1787" width="43.140625" style="84" customWidth="1"/>
    <col min="1788" max="1788" width="17" style="84" customWidth="1"/>
    <col min="1789" max="1789" width="14.7109375" style="84" bestFit="1" customWidth="1"/>
    <col min="1790" max="1791" width="15.42578125" style="84" bestFit="1" customWidth="1"/>
    <col min="1792" max="1792" width="15.28515625" style="84" bestFit="1" customWidth="1"/>
    <col min="1793" max="1793" width="15.42578125" style="84" bestFit="1" customWidth="1"/>
    <col min="1794" max="1794" width="9.140625" style="84"/>
    <col min="1795" max="1795" width="12.28515625" style="84" bestFit="1" customWidth="1"/>
    <col min="1796" max="2042" width="9.140625" style="84"/>
    <col min="2043" max="2043" width="43.140625" style="84" customWidth="1"/>
    <col min="2044" max="2044" width="17" style="84" customWidth="1"/>
    <col min="2045" max="2045" width="14.7109375" style="84" bestFit="1" customWidth="1"/>
    <col min="2046" max="2047" width="15.42578125" style="84" bestFit="1" customWidth="1"/>
    <col min="2048" max="2048" width="15.28515625" style="84" bestFit="1" customWidth="1"/>
    <col min="2049" max="2049" width="15.42578125" style="84" bestFit="1" customWidth="1"/>
    <col min="2050" max="2050" width="9.140625" style="84"/>
    <col min="2051" max="2051" width="12.28515625" style="84" bestFit="1" customWidth="1"/>
    <col min="2052" max="2298" width="9.140625" style="84"/>
    <col min="2299" max="2299" width="43.140625" style="84" customWidth="1"/>
    <col min="2300" max="2300" width="17" style="84" customWidth="1"/>
    <col min="2301" max="2301" width="14.7109375" style="84" bestFit="1" customWidth="1"/>
    <col min="2302" max="2303" width="15.42578125" style="84" bestFit="1" customWidth="1"/>
    <col min="2304" max="2304" width="15.28515625" style="84" bestFit="1" customWidth="1"/>
    <col min="2305" max="2305" width="15.42578125" style="84" bestFit="1" customWidth="1"/>
    <col min="2306" max="2306" width="9.140625" style="84"/>
    <col min="2307" max="2307" width="12.28515625" style="84" bestFit="1" customWidth="1"/>
    <col min="2308" max="2554" width="9.140625" style="84"/>
    <col min="2555" max="2555" width="43.140625" style="84" customWidth="1"/>
    <col min="2556" max="2556" width="17" style="84" customWidth="1"/>
    <col min="2557" max="2557" width="14.7109375" style="84" bestFit="1" customWidth="1"/>
    <col min="2558" max="2559" width="15.42578125" style="84" bestFit="1" customWidth="1"/>
    <col min="2560" max="2560" width="15.28515625" style="84" bestFit="1" customWidth="1"/>
    <col min="2561" max="2561" width="15.42578125" style="84" bestFit="1" customWidth="1"/>
    <col min="2562" max="2562" width="9.140625" style="84"/>
    <col min="2563" max="2563" width="12.28515625" style="84" bestFit="1" customWidth="1"/>
    <col min="2564" max="2810" width="9.140625" style="84"/>
    <col min="2811" max="2811" width="43.140625" style="84" customWidth="1"/>
    <col min="2812" max="2812" width="17" style="84" customWidth="1"/>
    <col min="2813" max="2813" width="14.7109375" style="84" bestFit="1" customWidth="1"/>
    <col min="2814" max="2815" width="15.42578125" style="84" bestFit="1" customWidth="1"/>
    <col min="2816" max="2816" width="15.28515625" style="84" bestFit="1" customWidth="1"/>
    <col min="2817" max="2817" width="15.42578125" style="84" bestFit="1" customWidth="1"/>
    <col min="2818" max="2818" width="9.140625" style="84"/>
    <col min="2819" max="2819" width="12.28515625" style="84" bestFit="1" customWidth="1"/>
    <col min="2820" max="3066" width="9.140625" style="84"/>
    <col min="3067" max="3067" width="43.140625" style="84" customWidth="1"/>
    <col min="3068" max="3068" width="17" style="84" customWidth="1"/>
    <col min="3069" max="3069" width="14.7109375" style="84" bestFit="1" customWidth="1"/>
    <col min="3070" max="3071" width="15.42578125" style="84" bestFit="1" customWidth="1"/>
    <col min="3072" max="3072" width="15.28515625" style="84" bestFit="1" customWidth="1"/>
    <col min="3073" max="3073" width="15.42578125" style="84" bestFit="1" customWidth="1"/>
    <col min="3074" max="3074" width="9.140625" style="84"/>
    <col min="3075" max="3075" width="12.28515625" style="84" bestFit="1" customWidth="1"/>
    <col min="3076" max="3322" width="9.140625" style="84"/>
    <col min="3323" max="3323" width="43.140625" style="84" customWidth="1"/>
    <col min="3324" max="3324" width="17" style="84" customWidth="1"/>
    <col min="3325" max="3325" width="14.7109375" style="84" bestFit="1" customWidth="1"/>
    <col min="3326" max="3327" width="15.42578125" style="84" bestFit="1" customWidth="1"/>
    <col min="3328" max="3328" width="15.28515625" style="84" bestFit="1" customWidth="1"/>
    <col min="3329" max="3329" width="15.42578125" style="84" bestFit="1" customWidth="1"/>
    <col min="3330" max="3330" width="9.140625" style="84"/>
    <col min="3331" max="3331" width="12.28515625" style="84" bestFit="1" customWidth="1"/>
    <col min="3332" max="3578" width="9.140625" style="84"/>
    <col min="3579" max="3579" width="43.140625" style="84" customWidth="1"/>
    <col min="3580" max="3580" width="17" style="84" customWidth="1"/>
    <col min="3581" max="3581" width="14.7109375" style="84" bestFit="1" customWidth="1"/>
    <col min="3582" max="3583" width="15.42578125" style="84" bestFit="1" customWidth="1"/>
    <col min="3584" max="3584" width="15.28515625" style="84" bestFit="1" customWidth="1"/>
    <col min="3585" max="3585" width="15.42578125" style="84" bestFit="1" customWidth="1"/>
    <col min="3586" max="3586" width="9.140625" style="84"/>
    <col min="3587" max="3587" width="12.28515625" style="84" bestFit="1" customWidth="1"/>
    <col min="3588" max="3834" width="9.140625" style="84"/>
    <col min="3835" max="3835" width="43.140625" style="84" customWidth="1"/>
    <col min="3836" max="3836" width="17" style="84" customWidth="1"/>
    <col min="3837" max="3837" width="14.7109375" style="84" bestFit="1" customWidth="1"/>
    <col min="3838" max="3839" width="15.42578125" style="84" bestFit="1" customWidth="1"/>
    <col min="3840" max="3840" width="15.28515625" style="84" bestFit="1" customWidth="1"/>
    <col min="3841" max="3841" width="15.42578125" style="84" bestFit="1" customWidth="1"/>
    <col min="3842" max="3842" width="9.140625" style="84"/>
    <col min="3843" max="3843" width="12.28515625" style="84" bestFit="1" customWidth="1"/>
    <col min="3844" max="4090" width="9.140625" style="84"/>
    <col min="4091" max="4091" width="43.140625" style="84" customWidth="1"/>
    <col min="4092" max="4092" width="17" style="84" customWidth="1"/>
    <col min="4093" max="4093" width="14.7109375" style="84" bestFit="1" customWidth="1"/>
    <col min="4094" max="4095" width="15.42578125" style="84" bestFit="1" customWidth="1"/>
    <col min="4096" max="4096" width="15.28515625" style="84" bestFit="1" customWidth="1"/>
    <col min="4097" max="4097" width="15.42578125" style="84" bestFit="1" customWidth="1"/>
    <col min="4098" max="4098" width="9.140625" style="84"/>
    <col min="4099" max="4099" width="12.28515625" style="84" bestFit="1" customWidth="1"/>
    <col min="4100" max="4346" width="9.140625" style="84"/>
    <col min="4347" max="4347" width="43.140625" style="84" customWidth="1"/>
    <col min="4348" max="4348" width="17" style="84" customWidth="1"/>
    <col min="4349" max="4349" width="14.7109375" style="84" bestFit="1" customWidth="1"/>
    <col min="4350" max="4351" width="15.42578125" style="84" bestFit="1" customWidth="1"/>
    <col min="4352" max="4352" width="15.28515625" style="84" bestFit="1" customWidth="1"/>
    <col min="4353" max="4353" width="15.42578125" style="84" bestFit="1" customWidth="1"/>
    <col min="4354" max="4354" width="9.140625" style="84"/>
    <col min="4355" max="4355" width="12.28515625" style="84" bestFit="1" customWidth="1"/>
    <col min="4356" max="4602" width="9.140625" style="84"/>
    <col min="4603" max="4603" width="43.140625" style="84" customWidth="1"/>
    <col min="4604" max="4604" width="17" style="84" customWidth="1"/>
    <col min="4605" max="4605" width="14.7109375" style="84" bestFit="1" customWidth="1"/>
    <col min="4606" max="4607" width="15.42578125" style="84" bestFit="1" customWidth="1"/>
    <col min="4608" max="4608" width="15.28515625" style="84" bestFit="1" customWidth="1"/>
    <col min="4609" max="4609" width="15.42578125" style="84" bestFit="1" customWidth="1"/>
    <col min="4610" max="4610" width="9.140625" style="84"/>
    <col min="4611" max="4611" width="12.28515625" style="84" bestFit="1" customWidth="1"/>
    <col min="4612" max="4858" width="9.140625" style="84"/>
    <col min="4859" max="4859" width="43.140625" style="84" customWidth="1"/>
    <col min="4860" max="4860" width="17" style="84" customWidth="1"/>
    <col min="4861" max="4861" width="14.7109375" style="84" bestFit="1" customWidth="1"/>
    <col min="4862" max="4863" width="15.42578125" style="84" bestFit="1" customWidth="1"/>
    <col min="4864" max="4864" width="15.28515625" style="84" bestFit="1" customWidth="1"/>
    <col min="4865" max="4865" width="15.42578125" style="84" bestFit="1" customWidth="1"/>
    <col min="4866" max="4866" width="9.140625" style="84"/>
    <col min="4867" max="4867" width="12.28515625" style="84" bestFit="1" customWidth="1"/>
    <col min="4868" max="5114" width="9.140625" style="84"/>
    <col min="5115" max="5115" width="43.140625" style="84" customWidth="1"/>
    <col min="5116" max="5116" width="17" style="84" customWidth="1"/>
    <col min="5117" max="5117" width="14.7109375" style="84" bestFit="1" customWidth="1"/>
    <col min="5118" max="5119" width="15.42578125" style="84" bestFit="1" customWidth="1"/>
    <col min="5120" max="5120" width="15.28515625" style="84" bestFit="1" customWidth="1"/>
    <col min="5121" max="5121" width="15.42578125" style="84" bestFit="1" customWidth="1"/>
    <col min="5122" max="5122" width="9.140625" style="84"/>
    <col min="5123" max="5123" width="12.28515625" style="84" bestFit="1" customWidth="1"/>
    <col min="5124" max="5370" width="9.140625" style="84"/>
    <col min="5371" max="5371" width="43.140625" style="84" customWidth="1"/>
    <col min="5372" max="5372" width="17" style="84" customWidth="1"/>
    <col min="5373" max="5373" width="14.7109375" style="84" bestFit="1" customWidth="1"/>
    <col min="5374" max="5375" width="15.42578125" style="84" bestFit="1" customWidth="1"/>
    <col min="5376" max="5376" width="15.28515625" style="84" bestFit="1" customWidth="1"/>
    <col min="5377" max="5377" width="15.42578125" style="84" bestFit="1" customWidth="1"/>
    <col min="5378" max="5378" width="9.140625" style="84"/>
    <col min="5379" max="5379" width="12.28515625" style="84" bestFit="1" customWidth="1"/>
    <col min="5380" max="5626" width="9.140625" style="84"/>
    <col min="5627" max="5627" width="43.140625" style="84" customWidth="1"/>
    <col min="5628" max="5628" width="17" style="84" customWidth="1"/>
    <col min="5629" max="5629" width="14.7109375" style="84" bestFit="1" customWidth="1"/>
    <col min="5630" max="5631" width="15.42578125" style="84" bestFit="1" customWidth="1"/>
    <col min="5632" max="5632" width="15.28515625" style="84" bestFit="1" customWidth="1"/>
    <col min="5633" max="5633" width="15.42578125" style="84" bestFit="1" customWidth="1"/>
    <col min="5634" max="5634" width="9.140625" style="84"/>
    <col min="5635" max="5635" width="12.28515625" style="84" bestFit="1" customWidth="1"/>
    <col min="5636" max="5882" width="9.140625" style="84"/>
    <col min="5883" max="5883" width="43.140625" style="84" customWidth="1"/>
    <col min="5884" max="5884" width="17" style="84" customWidth="1"/>
    <col min="5885" max="5885" width="14.7109375" style="84" bestFit="1" customWidth="1"/>
    <col min="5886" max="5887" width="15.42578125" style="84" bestFit="1" customWidth="1"/>
    <col min="5888" max="5888" width="15.28515625" style="84" bestFit="1" customWidth="1"/>
    <col min="5889" max="5889" width="15.42578125" style="84" bestFit="1" customWidth="1"/>
    <col min="5890" max="5890" width="9.140625" style="84"/>
    <col min="5891" max="5891" width="12.28515625" style="84" bestFit="1" customWidth="1"/>
    <col min="5892" max="6138" width="9.140625" style="84"/>
    <col min="6139" max="6139" width="43.140625" style="84" customWidth="1"/>
    <col min="6140" max="6140" width="17" style="84" customWidth="1"/>
    <col min="6141" max="6141" width="14.7109375" style="84" bestFit="1" customWidth="1"/>
    <col min="6142" max="6143" width="15.42578125" style="84" bestFit="1" customWidth="1"/>
    <col min="6144" max="6144" width="15.28515625" style="84" bestFit="1" customWidth="1"/>
    <col min="6145" max="6145" width="15.42578125" style="84" bestFit="1" customWidth="1"/>
    <col min="6146" max="6146" width="9.140625" style="84"/>
    <col min="6147" max="6147" width="12.28515625" style="84" bestFit="1" customWidth="1"/>
    <col min="6148" max="6394" width="9.140625" style="84"/>
    <col min="6395" max="6395" width="43.140625" style="84" customWidth="1"/>
    <col min="6396" max="6396" width="17" style="84" customWidth="1"/>
    <col min="6397" max="6397" width="14.7109375" style="84" bestFit="1" customWidth="1"/>
    <col min="6398" max="6399" width="15.42578125" style="84" bestFit="1" customWidth="1"/>
    <col min="6400" max="6400" width="15.28515625" style="84" bestFit="1" customWidth="1"/>
    <col min="6401" max="6401" width="15.42578125" style="84" bestFit="1" customWidth="1"/>
    <col min="6402" max="6402" width="9.140625" style="84"/>
    <col min="6403" max="6403" width="12.28515625" style="84" bestFit="1" customWidth="1"/>
    <col min="6404" max="6650" width="9.140625" style="84"/>
    <col min="6651" max="6651" width="43.140625" style="84" customWidth="1"/>
    <col min="6652" max="6652" width="17" style="84" customWidth="1"/>
    <col min="6653" max="6653" width="14.7109375" style="84" bestFit="1" customWidth="1"/>
    <col min="6654" max="6655" width="15.42578125" style="84" bestFit="1" customWidth="1"/>
    <col min="6656" max="6656" width="15.28515625" style="84" bestFit="1" customWidth="1"/>
    <col min="6657" max="6657" width="15.42578125" style="84" bestFit="1" customWidth="1"/>
    <col min="6658" max="6658" width="9.140625" style="84"/>
    <col min="6659" max="6659" width="12.28515625" style="84" bestFit="1" customWidth="1"/>
    <col min="6660" max="6906" width="9.140625" style="84"/>
    <col min="6907" max="6907" width="43.140625" style="84" customWidth="1"/>
    <col min="6908" max="6908" width="17" style="84" customWidth="1"/>
    <col min="6909" max="6909" width="14.7109375" style="84" bestFit="1" customWidth="1"/>
    <col min="6910" max="6911" width="15.42578125" style="84" bestFit="1" customWidth="1"/>
    <col min="6912" max="6912" width="15.28515625" style="84" bestFit="1" customWidth="1"/>
    <col min="6913" max="6913" width="15.42578125" style="84" bestFit="1" customWidth="1"/>
    <col min="6914" max="6914" width="9.140625" style="84"/>
    <col min="6915" max="6915" width="12.28515625" style="84" bestFit="1" customWidth="1"/>
    <col min="6916" max="7162" width="9.140625" style="84"/>
    <col min="7163" max="7163" width="43.140625" style="84" customWidth="1"/>
    <col min="7164" max="7164" width="17" style="84" customWidth="1"/>
    <col min="7165" max="7165" width="14.7109375" style="84" bestFit="1" customWidth="1"/>
    <col min="7166" max="7167" width="15.42578125" style="84" bestFit="1" customWidth="1"/>
    <col min="7168" max="7168" width="15.28515625" style="84" bestFit="1" customWidth="1"/>
    <col min="7169" max="7169" width="15.42578125" style="84" bestFit="1" customWidth="1"/>
    <col min="7170" max="7170" width="9.140625" style="84"/>
    <col min="7171" max="7171" width="12.28515625" style="84" bestFit="1" customWidth="1"/>
    <col min="7172" max="7418" width="9.140625" style="84"/>
    <col min="7419" max="7419" width="43.140625" style="84" customWidth="1"/>
    <col min="7420" max="7420" width="17" style="84" customWidth="1"/>
    <col min="7421" max="7421" width="14.7109375" style="84" bestFit="1" customWidth="1"/>
    <col min="7422" max="7423" width="15.42578125" style="84" bestFit="1" customWidth="1"/>
    <col min="7424" max="7424" width="15.28515625" style="84" bestFit="1" customWidth="1"/>
    <col min="7425" max="7425" width="15.42578125" style="84" bestFit="1" customWidth="1"/>
    <col min="7426" max="7426" width="9.140625" style="84"/>
    <col min="7427" max="7427" width="12.28515625" style="84" bestFit="1" customWidth="1"/>
    <col min="7428" max="7674" width="9.140625" style="84"/>
    <col min="7675" max="7675" width="43.140625" style="84" customWidth="1"/>
    <col min="7676" max="7676" width="17" style="84" customWidth="1"/>
    <col min="7677" max="7677" width="14.7109375" style="84" bestFit="1" customWidth="1"/>
    <col min="7678" max="7679" width="15.42578125" style="84" bestFit="1" customWidth="1"/>
    <col min="7680" max="7680" width="15.28515625" style="84" bestFit="1" customWidth="1"/>
    <col min="7681" max="7681" width="15.42578125" style="84" bestFit="1" customWidth="1"/>
    <col min="7682" max="7682" width="9.140625" style="84"/>
    <col min="7683" max="7683" width="12.28515625" style="84" bestFit="1" customWidth="1"/>
    <col min="7684" max="7930" width="9.140625" style="84"/>
    <col min="7931" max="7931" width="43.140625" style="84" customWidth="1"/>
    <col min="7932" max="7932" width="17" style="84" customWidth="1"/>
    <col min="7933" max="7933" width="14.7109375" style="84" bestFit="1" customWidth="1"/>
    <col min="7934" max="7935" width="15.42578125" style="84" bestFit="1" customWidth="1"/>
    <col min="7936" max="7936" width="15.28515625" style="84" bestFit="1" customWidth="1"/>
    <col min="7937" max="7937" width="15.42578125" style="84" bestFit="1" customWidth="1"/>
    <col min="7938" max="7938" width="9.140625" style="84"/>
    <col min="7939" max="7939" width="12.28515625" style="84" bestFit="1" customWidth="1"/>
    <col min="7940" max="8186" width="9.140625" style="84"/>
    <col min="8187" max="8187" width="43.140625" style="84" customWidth="1"/>
    <col min="8188" max="8188" width="17" style="84" customWidth="1"/>
    <col min="8189" max="8189" width="14.7109375" style="84" bestFit="1" customWidth="1"/>
    <col min="8190" max="8191" width="15.42578125" style="84" bestFit="1" customWidth="1"/>
    <col min="8192" max="8192" width="15.28515625" style="84" bestFit="1" customWidth="1"/>
    <col min="8193" max="8193" width="15.42578125" style="84" bestFit="1" customWidth="1"/>
    <col min="8194" max="8194" width="9.140625" style="84"/>
    <col min="8195" max="8195" width="12.28515625" style="84" bestFit="1" customWidth="1"/>
    <col min="8196" max="8442" width="9.140625" style="84"/>
    <col min="8443" max="8443" width="43.140625" style="84" customWidth="1"/>
    <col min="8444" max="8444" width="17" style="84" customWidth="1"/>
    <col min="8445" max="8445" width="14.7109375" style="84" bestFit="1" customWidth="1"/>
    <col min="8446" max="8447" width="15.42578125" style="84" bestFit="1" customWidth="1"/>
    <col min="8448" max="8448" width="15.28515625" style="84" bestFit="1" customWidth="1"/>
    <col min="8449" max="8449" width="15.42578125" style="84" bestFit="1" customWidth="1"/>
    <col min="8450" max="8450" width="9.140625" style="84"/>
    <col min="8451" max="8451" width="12.28515625" style="84" bestFit="1" customWidth="1"/>
    <col min="8452" max="8698" width="9.140625" style="84"/>
    <col min="8699" max="8699" width="43.140625" style="84" customWidth="1"/>
    <col min="8700" max="8700" width="17" style="84" customWidth="1"/>
    <col min="8701" max="8701" width="14.7109375" style="84" bestFit="1" customWidth="1"/>
    <col min="8702" max="8703" width="15.42578125" style="84" bestFit="1" customWidth="1"/>
    <col min="8704" max="8704" width="15.28515625" style="84" bestFit="1" customWidth="1"/>
    <col min="8705" max="8705" width="15.42578125" style="84" bestFit="1" customWidth="1"/>
    <col min="8706" max="8706" width="9.140625" style="84"/>
    <col min="8707" max="8707" width="12.28515625" style="84" bestFit="1" customWidth="1"/>
    <col min="8708" max="8954" width="9.140625" style="84"/>
    <col min="8955" max="8955" width="43.140625" style="84" customWidth="1"/>
    <col min="8956" max="8956" width="17" style="84" customWidth="1"/>
    <col min="8957" max="8957" width="14.7109375" style="84" bestFit="1" customWidth="1"/>
    <col min="8958" max="8959" width="15.42578125" style="84" bestFit="1" customWidth="1"/>
    <col min="8960" max="8960" width="15.28515625" style="84" bestFit="1" customWidth="1"/>
    <col min="8961" max="8961" width="15.42578125" style="84" bestFit="1" customWidth="1"/>
    <col min="8962" max="8962" width="9.140625" style="84"/>
    <col min="8963" max="8963" width="12.28515625" style="84" bestFit="1" customWidth="1"/>
    <col min="8964" max="9210" width="9.140625" style="84"/>
    <col min="9211" max="9211" width="43.140625" style="84" customWidth="1"/>
    <col min="9212" max="9212" width="17" style="84" customWidth="1"/>
    <col min="9213" max="9213" width="14.7109375" style="84" bestFit="1" customWidth="1"/>
    <col min="9214" max="9215" width="15.42578125" style="84" bestFit="1" customWidth="1"/>
    <col min="9216" max="9216" width="15.28515625" style="84" bestFit="1" customWidth="1"/>
    <col min="9217" max="9217" width="15.42578125" style="84" bestFit="1" customWidth="1"/>
    <col min="9218" max="9218" width="9.140625" style="84"/>
    <col min="9219" max="9219" width="12.28515625" style="84" bestFit="1" customWidth="1"/>
    <col min="9220" max="9466" width="9.140625" style="84"/>
    <col min="9467" max="9467" width="43.140625" style="84" customWidth="1"/>
    <col min="9468" max="9468" width="17" style="84" customWidth="1"/>
    <col min="9469" max="9469" width="14.7109375" style="84" bestFit="1" customWidth="1"/>
    <col min="9470" max="9471" width="15.42578125" style="84" bestFit="1" customWidth="1"/>
    <col min="9472" max="9472" width="15.28515625" style="84" bestFit="1" customWidth="1"/>
    <col min="9473" max="9473" width="15.42578125" style="84" bestFit="1" customWidth="1"/>
    <col min="9474" max="9474" width="9.140625" style="84"/>
    <col min="9475" max="9475" width="12.28515625" style="84" bestFit="1" customWidth="1"/>
    <col min="9476" max="9722" width="9.140625" style="84"/>
    <col min="9723" max="9723" width="43.140625" style="84" customWidth="1"/>
    <col min="9724" max="9724" width="17" style="84" customWidth="1"/>
    <col min="9725" max="9725" width="14.7109375" style="84" bestFit="1" customWidth="1"/>
    <col min="9726" max="9727" width="15.42578125" style="84" bestFit="1" customWidth="1"/>
    <col min="9728" max="9728" width="15.28515625" style="84" bestFit="1" customWidth="1"/>
    <col min="9729" max="9729" width="15.42578125" style="84" bestFit="1" customWidth="1"/>
    <col min="9730" max="9730" width="9.140625" style="84"/>
    <col min="9731" max="9731" width="12.28515625" style="84" bestFit="1" customWidth="1"/>
    <col min="9732" max="9978" width="9.140625" style="84"/>
    <col min="9979" max="9979" width="43.140625" style="84" customWidth="1"/>
    <col min="9980" max="9980" width="17" style="84" customWidth="1"/>
    <col min="9981" max="9981" width="14.7109375" style="84" bestFit="1" customWidth="1"/>
    <col min="9982" max="9983" width="15.42578125" style="84" bestFit="1" customWidth="1"/>
    <col min="9984" max="9984" width="15.28515625" style="84" bestFit="1" customWidth="1"/>
    <col min="9985" max="9985" width="15.42578125" style="84" bestFit="1" customWidth="1"/>
    <col min="9986" max="9986" width="9.140625" style="84"/>
    <col min="9987" max="9987" width="12.28515625" style="84" bestFit="1" customWidth="1"/>
    <col min="9988" max="10234" width="9.140625" style="84"/>
    <col min="10235" max="10235" width="43.140625" style="84" customWidth="1"/>
    <col min="10236" max="10236" width="17" style="84" customWidth="1"/>
    <col min="10237" max="10237" width="14.7109375" style="84" bestFit="1" customWidth="1"/>
    <col min="10238" max="10239" width="15.42578125" style="84" bestFit="1" customWidth="1"/>
    <col min="10240" max="10240" width="15.28515625" style="84" bestFit="1" customWidth="1"/>
    <col min="10241" max="10241" width="15.42578125" style="84" bestFit="1" customWidth="1"/>
    <col min="10242" max="10242" width="9.140625" style="84"/>
    <col min="10243" max="10243" width="12.28515625" style="84" bestFit="1" customWidth="1"/>
    <col min="10244" max="10490" width="9.140625" style="84"/>
    <col min="10491" max="10491" width="43.140625" style="84" customWidth="1"/>
    <col min="10492" max="10492" width="17" style="84" customWidth="1"/>
    <col min="10493" max="10493" width="14.7109375" style="84" bestFit="1" customWidth="1"/>
    <col min="10494" max="10495" width="15.42578125" style="84" bestFit="1" customWidth="1"/>
    <col min="10496" max="10496" width="15.28515625" style="84" bestFit="1" customWidth="1"/>
    <col min="10497" max="10497" width="15.42578125" style="84" bestFit="1" customWidth="1"/>
    <col min="10498" max="10498" width="9.140625" style="84"/>
    <col min="10499" max="10499" width="12.28515625" style="84" bestFit="1" customWidth="1"/>
    <col min="10500" max="10746" width="9.140625" style="84"/>
    <col min="10747" max="10747" width="43.140625" style="84" customWidth="1"/>
    <col min="10748" max="10748" width="17" style="84" customWidth="1"/>
    <col min="10749" max="10749" width="14.7109375" style="84" bestFit="1" customWidth="1"/>
    <col min="10750" max="10751" width="15.42578125" style="84" bestFit="1" customWidth="1"/>
    <col min="10752" max="10752" width="15.28515625" style="84" bestFit="1" customWidth="1"/>
    <col min="10753" max="10753" width="15.42578125" style="84" bestFit="1" customWidth="1"/>
    <col min="10754" max="10754" width="9.140625" style="84"/>
    <col min="10755" max="10755" width="12.28515625" style="84" bestFit="1" customWidth="1"/>
    <col min="10756" max="11002" width="9.140625" style="84"/>
    <col min="11003" max="11003" width="43.140625" style="84" customWidth="1"/>
    <col min="11004" max="11004" width="17" style="84" customWidth="1"/>
    <col min="11005" max="11005" width="14.7109375" style="84" bestFit="1" customWidth="1"/>
    <col min="11006" max="11007" width="15.42578125" style="84" bestFit="1" customWidth="1"/>
    <col min="11008" max="11008" width="15.28515625" style="84" bestFit="1" customWidth="1"/>
    <col min="11009" max="11009" width="15.42578125" style="84" bestFit="1" customWidth="1"/>
    <col min="11010" max="11010" width="9.140625" style="84"/>
    <col min="11011" max="11011" width="12.28515625" style="84" bestFit="1" customWidth="1"/>
    <col min="11012" max="11258" width="9.140625" style="84"/>
    <col min="11259" max="11259" width="43.140625" style="84" customWidth="1"/>
    <col min="11260" max="11260" width="17" style="84" customWidth="1"/>
    <col min="11261" max="11261" width="14.7109375" style="84" bestFit="1" customWidth="1"/>
    <col min="11262" max="11263" width="15.42578125" style="84" bestFit="1" customWidth="1"/>
    <col min="11264" max="11264" width="15.28515625" style="84" bestFit="1" customWidth="1"/>
    <col min="11265" max="11265" width="15.42578125" style="84" bestFit="1" customWidth="1"/>
    <col min="11266" max="11266" width="9.140625" style="84"/>
    <col min="11267" max="11267" width="12.28515625" style="84" bestFit="1" customWidth="1"/>
    <col min="11268" max="11514" width="9.140625" style="84"/>
    <col min="11515" max="11515" width="43.140625" style="84" customWidth="1"/>
    <col min="11516" max="11516" width="17" style="84" customWidth="1"/>
    <col min="11517" max="11517" width="14.7109375" style="84" bestFit="1" customWidth="1"/>
    <col min="11518" max="11519" width="15.42578125" style="84" bestFit="1" customWidth="1"/>
    <col min="11520" max="11520" width="15.28515625" style="84" bestFit="1" customWidth="1"/>
    <col min="11521" max="11521" width="15.42578125" style="84" bestFit="1" customWidth="1"/>
    <col min="11522" max="11522" width="9.140625" style="84"/>
    <col min="11523" max="11523" width="12.28515625" style="84" bestFit="1" customWidth="1"/>
    <col min="11524" max="11770" width="9.140625" style="84"/>
    <col min="11771" max="11771" width="43.140625" style="84" customWidth="1"/>
    <col min="11772" max="11772" width="17" style="84" customWidth="1"/>
    <col min="11773" max="11773" width="14.7109375" style="84" bestFit="1" customWidth="1"/>
    <col min="11774" max="11775" width="15.42578125" style="84" bestFit="1" customWidth="1"/>
    <col min="11776" max="11776" width="15.28515625" style="84" bestFit="1" customWidth="1"/>
    <col min="11777" max="11777" width="15.42578125" style="84" bestFit="1" customWidth="1"/>
    <col min="11778" max="11778" width="9.140625" style="84"/>
    <col min="11779" max="11779" width="12.28515625" style="84" bestFit="1" customWidth="1"/>
    <col min="11780" max="12026" width="9.140625" style="84"/>
    <col min="12027" max="12027" width="43.140625" style="84" customWidth="1"/>
    <col min="12028" max="12028" width="17" style="84" customWidth="1"/>
    <col min="12029" max="12029" width="14.7109375" style="84" bestFit="1" customWidth="1"/>
    <col min="12030" max="12031" width="15.42578125" style="84" bestFit="1" customWidth="1"/>
    <col min="12032" max="12032" width="15.28515625" style="84" bestFit="1" customWidth="1"/>
    <col min="12033" max="12033" width="15.42578125" style="84" bestFit="1" customWidth="1"/>
    <col min="12034" max="12034" width="9.140625" style="84"/>
    <col min="12035" max="12035" width="12.28515625" style="84" bestFit="1" customWidth="1"/>
    <col min="12036" max="12282" width="9.140625" style="84"/>
    <col min="12283" max="12283" width="43.140625" style="84" customWidth="1"/>
    <col min="12284" max="12284" width="17" style="84" customWidth="1"/>
    <col min="12285" max="12285" width="14.7109375" style="84" bestFit="1" customWidth="1"/>
    <col min="12286" max="12287" width="15.42578125" style="84" bestFit="1" customWidth="1"/>
    <col min="12288" max="12288" width="15.28515625" style="84" bestFit="1" customWidth="1"/>
    <col min="12289" max="12289" width="15.42578125" style="84" bestFit="1" customWidth="1"/>
    <col min="12290" max="12290" width="9.140625" style="84"/>
    <col min="12291" max="12291" width="12.28515625" style="84" bestFit="1" customWidth="1"/>
    <col min="12292" max="12538" width="9.140625" style="84"/>
    <col min="12539" max="12539" width="43.140625" style="84" customWidth="1"/>
    <col min="12540" max="12540" width="17" style="84" customWidth="1"/>
    <col min="12541" max="12541" width="14.7109375" style="84" bestFit="1" customWidth="1"/>
    <col min="12542" max="12543" width="15.42578125" style="84" bestFit="1" customWidth="1"/>
    <col min="12544" max="12544" width="15.28515625" style="84" bestFit="1" customWidth="1"/>
    <col min="12545" max="12545" width="15.42578125" style="84" bestFit="1" customWidth="1"/>
    <col min="12546" max="12546" width="9.140625" style="84"/>
    <col min="12547" max="12547" width="12.28515625" style="84" bestFit="1" customWidth="1"/>
    <col min="12548" max="12794" width="9.140625" style="84"/>
    <col min="12795" max="12795" width="43.140625" style="84" customWidth="1"/>
    <col min="12796" max="12796" width="17" style="84" customWidth="1"/>
    <col min="12797" max="12797" width="14.7109375" style="84" bestFit="1" customWidth="1"/>
    <col min="12798" max="12799" width="15.42578125" style="84" bestFit="1" customWidth="1"/>
    <col min="12800" max="12800" width="15.28515625" style="84" bestFit="1" customWidth="1"/>
    <col min="12801" max="12801" width="15.42578125" style="84" bestFit="1" customWidth="1"/>
    <col min="12802" max="12802" width="9.140625" style="84"/>
    <col min="12803" max="12803" width="12.28515625" style="84" bestFit="1" customWidth="1"/>
    <col min="12804" max="13050" width="9.140625" style="84"/>
    <col min="13051" max="13051" width="43.140625" style="84" customWidth="1"/>
    <col min="13052" max="13052" width="17" style="84" customWidth="1"/>
    <col min="13053" max="13053" width="14.7109375" style="84" bestFit="1" customWidth="1"/>
    <col min="13054" max="13055" width="15.42578125" style="84" bestFit="1" customWidth="1"/>
    <col min="13056" max="13056" width="15.28515625" style="84" bestFit="1" customWidth="1"/>
    <col min="13057" max="13057" width="15.42578125" style="84" bestFit="1" customWidth="1"/>
    <col min="13058" max="13058" width="9.140625" style="84"/>
    <col min="13059" max="13059" width="12.28515625" style="84" bestFit="1" customWidth="1"/>
    <col min="13060" max="13306" width="9.140625" style="84"/>
    <col min="13307" max="13307" width="43.140625" style="84" customWidth="1"/>
    <col min="13308" max="13308" width="17" style="84" customWidth="1"/>
    <col min="13309" max="13309" width="14.7109375" style="84" bestFit="1" customWidth="1"/>
    <col min="13310" max="13311" width="15.42578125" style="84" bestFit="1" customWidth="1"/>
    <col min="13312" max="13312" width="15.28515625" style="84" bestFit="1" customWidth="1"/>
    <col min="13313" max="13313" width="15.42578125" style="84" bestFit="1" customWidth="1"/>
    <col min="13314" max="13314" width="9.140625" style="84"/>
    <col min="13315" max="13315" width="12.28515625" style="84" bestFit="1" customWidth="1"/>
    <col min="13316" max="13562" width="9.140625" style="84"/>
    <col min="13563" max="13563" width="43.140625" style="84" customWidth="1"/>
    <col min="13564" max="13564" width="17" style="84" customWidth="1"/>
    <col min="13565" max="13565" width="14.7109375" style="84" bestFit="1" customWidth="1"/>
    <col min="13566" max="13567" width="15.42578125" style="84" bestFit="1" customWidth="1"/>
    <col min="13568" max="13568" width="15.28515625" style="84" bestFit="1" customWidth="1"/>
    <col min="13569" max="13569" width="15.42578125" style="84" bestFit="1" customWidth="1"/>
    <col min="13570" max="13570" width="9.140625" style="84"/>
    <col min="13571" max="13571" width="12.28515625" style="84" bestFit="1" customWidth="1"/>
    <col min="13572" max="13818" width="9.140625" style="84"/>
    <col min="13819" max="13819" width="43.140625" style="84" customWidth="1"/>
    <col min="13820" max="13820" width="17" style="84" customWidth="1"/>
    <col min="13821" max="13821" width="14.7109375" style="84" bestFit="1" customWidth="1"/>
    <col min="13822" max="13823" width="15.42578125" style="84" bestFit="1" customWidth="1"/>
    <col min="13824" max="13824" width="15.28515625" style="84" bestFit="1" customWidth="1"/>
    <col min="13825" max="13825" width="15.42578125" style="84" bestFit="1" customWidth="1"/>
    <col min="13826" max="13826" width="9.140625" style="84"/>
    <col min="13827" max="13827" width="12.28515625" style="84" bestFit="1" customWidth="1"/>
    <col min="13828" max="14074" width="9.140625" style="84"/>
    <col min="14075" max="14075" width="43.140625" style="84" customWidth="1"/>
    <col min="14076" max="14076" width="17" style="84" customWidth="1"/>
    <col min="14077" max="14077" width="14.7109375" style="84" bestFit="1" customWidth="1"/>
    <col min="14078" max="14079" width="15.42578125" style="84" bestFit="1" customWidth="1"/>
    <col min="14080" max="14080" width="15.28515625" style="84" bestFit="1" customWidth="1"/>
    <col min="14081" max="14081" width="15.42578125" style="84" bestFit="1" customWidth="1"/>
    <col min="14082" max="14082" width="9.140625" style="84"/>
    <col min="14083" max="14083" width="12.28515625" style="84" bestFit="1" customWidth="1"/>
    <col min="14084" max="14330" width="9.140625" style="84"/>
    <col min="14331" max="14331" width="43.140625" style="84" customWidth="1"/>
    <col min="14332" max="14332" width="17" style="84" customWidth="1"/>
    <col min="14333" max="14333" width="14.7109375" style="84" bestFit="1" customWidth="1"/>
    <col min="14334" max="14335" width="15.42578125" style="84" bestFit="1" customWidth="1"/>
    <col min="14336" max="14336" width="15.28515625" style="84" bestFit="1" customWidth="1"/>
    <col min="14337" max="14337" width="15.42578125" style="84" bestFit="1" customWidth="1"/>
    <col min="14338" max="14338" width="9.140625" style="84"/>
    <col min="14339" max="14339" width="12.28515625" style="84" bestFit="1" customWidth="1"/>
    <col min="14340" max="14586" width="9.140625" style="84"/>
    <col min="14587" max="14587" width="43.140625" style="84" customWidth="1"/>
    <col min="14588" max="14588" width="17" style="84" customWidth="1"/>
    <col min="14589" max="14589" width="14.7109375" style="84" bestFit="1" customWidth="1"/>
    <col min="14590" max="14591" width="15.42578125" style="84" bestFit="1" customWidth="1"/>
    <col min="14592" max="14592" width="15.28515625" style="84" bestFit="1" customWidth="1"/>
    <col min="14593" max="14593" width="15.42578125" style="84" bestFit="1" customWidth="1"/>
    <col min="14594" max="14594" width="9.140625" style="84"/>
    <col min="14595" max="14595" width="12.28515625" style="84" bestFit="1" customWidth="1"/>
    <col min="14596" max="14842" width="9.140625" style="84"/>
    <col min="14843" max="14843" width="43.140625" style="84" customWidth="1"/>
    <col min="14844" max="14844" width="17" style="84" customWidth="1"/>
    <col min="14845" max="14845" width="14.7109375" style="84" bestFit="1" customWidth="1"/>
    <col min="14846" max="14847" width="15.42578125" style="84" bestFit="1" customWidth="1"/>
    <col min="14848" max="14848" width="15.28515625" style="84" bestFit="1" customWidth="1"/>
    <col min="14849" max="14849" width="15.42578125" style="84" bestFit="1" customWidth="1"/>
    <col min="14850" max="14850" width="9.140625" style="84"/>
    <col min="14851" max="14851" width="12.28515625" style="84" bestFit="1" customWidth="1"/>
    <col min="14852" max="15098" width="9.140625" style="84"/>
    <col min="15099" max="15099" width="43.140625" style="84" customWidth="1"/>
    <col min="15100" max="15100" width="17" style="84" customWidth="1"/>
    <col min="15101" max="15101" width="14.7109375" style="84" bestFit="1" customWidth="1"/>
    <col min="15102" max="15103" width="15.42578125" style="84" bestFit="1" customWidth="1"/>
    <col min="15104" max="15104" width="15.28515625" style="84" bestFit="1" customWidth="1"/>
    <col min="15105" max="15105" width="15.42578125" style="84" bestFit="1" customWidth="1"/>
    <col min="15106" max="15106" width="9.140625" style="84"/>
    <col min="15107" max="15107" width="12.28515625" style="84" bestFit="1" customWidth="1"/>
    <col min="15108" max="15354" width="9.140625" style="84"/>
    <col min="15355" max="15355" width="43.140625" style="84" customWidth="1"/>
    <col min="15356" max="15356" width="17" style="84" customWidth="1"/>
    <col min="15357" max="15357" width="14.7109375" style="84" bestFit="1" customWidth="1"/>
    <col min="15358" max="15359" width="15.42578125" style="84" bestFit="1" customWidth="1"/>
    <col min="15360" max="15360" width="15.28515625" style="84" bestFit="1" customWidth="1"/>
    <col min="15361" max="15361" width="15.42578125" style="84" bestFit="1" customWidth="1"/>
    <col min="15362" max="15362" width="9.140625" style="84"/>
    <col min="15363" max="15363" width="12.28515625" style="84" bestFit="1" customWidth="1"/>
    <col min="15364" max="15610" width="9.140625" style="84"/>
    <col min="15611" max="15611" width="43.140625" style="84" customWidth="1"/>
    <col min="15612" max="15612" width="17" style="84" customWidth="1"/>
    <col min="15613" max="15613" width="14.7109375" style="84" bestFit="1" customWidth="1"/>
    <col min="15614" max="15615" width="15.42578125" style="84" bestFit="1" customWidth="1"/>
    <col min="15616" max="15616" width="15.28515625" style="84" bestFit="1" customWidth="1"/>
    <col min="15617" max="15617" width="15.42578125" style="84" bestFit="1" customWidth="1"/>
    <col min="15618" max="15618" width="9.140625" style="84"/>
    <col min="15619" max="15619" width="12.28515625" style="84" bestFit="1" customWidth="1"/>
    <col min="15620" max="15866" width="9.140625" style="84"/>
    <col min="15867" max="15867" width="43.140625" style="84" customWidth="1"/>
    <col min="15868" max="15868" width="17" style="84" customWidth="1"/>
    <col min="15869" max="15869" width="14.7109375" style="84" bestFit="1" customWidth="1"/>
    <col min="15870" max="15871" width="15.42578125" style="84" bestFit="1" customWidth="1"/>
    <col min="15872" max="15872" width="15.28515625" style="84" bestFit="1" customWidth="1"/>
    <col min="15873" max="15873" width="15.42578125" style="84" bestFit="1" customWidth="1"/>
    <col min="15874" max="15874" width="9.140625" style="84"/>
    <col min="15875" max="15875" width="12.28515625" style="84" bestFit="1" customWidth="1"/>
    <col min="15876" max="16122" width="9.140625" style="84"/>
    <col min="16123" max="16123" width="43.140625" style="84" customWidth="1"/>
    <col min="16124" max="16124" width="17" style="84" customWidth="1"/>
    <col min="16125" max="16125" width="14.7109375" style="84" bestFit="1" customWidth="1"/>
    <col min="16126" max="16127" width="15.42578125" style="84" bestFit="1" customWidth="1"/>
    <col min="16128" max="16128" width="15.28515625" style="84" bestFit="1" customWidth="1"/>
    <col min="16129" max="16129" width="15.42578125" style="84" bestFit="1" customWidth="1"/>
    <col min="16130" max="16130" width="9.140625" style="84"/>
    <col min="16131" max="16131" width="12.28515625" style="84" bestFit="1" customWidth="1"/>
    <col min="16132" max="16384" width="9.140625" style="84"/>
  </cols>
  <sheetData>
    <row r="1" spans="1:7" s="85" customFormat="1">
      <c r="A1" s="83" t="s">
        <v>0</v>
      </c>
      <c r="B1" s="83"/>
      <c r="C1" s="83"/>
      <c r="D1" s="83"/>
      <c r="E1" s="83"/>
    </row>
    <row r="2" spans="1:7" s="85" customFormat="1">
      <c r="A2" s="83" t="s">
        <v>64</v>
      </c>
      <c r="B2" s="83"/>
      <c r="C2" s="83"/>
      <c r="D2" s="83"/>
      <c r="E2" s="83"/>
    </row>
    <row r="3" spans="1:7" s="85" customFormat="1">
      <c r="A3" s="83" t="s">
        <v>66</v>
      </c>
      <c r="B3" s="83"/>
      <c r="C3" s="83"/>
      <c r="D3" s="83"/>
      <c r="E3" s="83"/>
    </row>
    <row r="4" spans="1:7" s="85" customFormat="1">
      <c r="A4" s="105"/>
      <c r="B4" s="83"/>
      <c r="C4" s="83"/>
      <c r="D4" s="83"/>
      <c r="E4" s="83"/>
    </row>
    <row r="5" spans="1:7" s="85" customFormat="1">
      <c r="A5" s="129"/>
      <c r="B5" s="164" t="s">
        <v>80</v>
      </c>
      <c r="C5" s="171" t="str">
        <f>B5</f>
        <v>July YTD</v>
      </c>
      <c r="D5" s="172"/>
      <c r="E5" s="164" t="s">
        <v>17</v>
      </c>
      <c r="F5" s="106" t="s">
        <v>70</v>
      </c>
      <c r="G5" s="88" t="s">
        <v>71</v>
      </c>
    </row>
    <row r="6" spans="1:7" s="85" customFormat="1">
      <c r="A6" s="109" t="s">
        <v>69</v>
      </c>
      <c r="B6" s="173" t="s">
        <v>3</v>
      </c>
      <c r="C6" s="174" t="s">
        <v>4</v>
      </c>
      <c r="D6" s="175" t="s">
        <v>5</v>
      </c>
      <c r="E6" s="165" t="s">
        <v>4</v>
      </c>
      <c r="F6" s="110" t="s">
        <v>4</v>
      </c>
      <c r="G6" s="102" t="s">
        <v>74</v>
      </c>
    </row>
    <row r="7" spans="1:7">
      <c r="A7" s="130"/>
      <c r="B7" s="166"/>
      <c r="C7" s="177"/>
      <c r="D7" s="178"/>
      <c r="E7" s="166"/>
      <c r="F7" s="101"/>
      <c r="G7" s="100"/>
    </row>
    <row r="8" spans="1:7">
      <c r="A8" s="131" t="s">
        <v>6</v>
      </c>
      <c r="B8" s="180">
        <v>196363.75</v>
      </c>
      <c r="C8" s="180">
        <v>202500</v>
      </c>
      <c r="D8" s="181">
        <f>B8-C8</f>
        <v>-6136.25</v>
      </c>
      <c r="E8" s="182">
        <v>353411</v>
      </c>
      <c r="F8" s="69">
        <f>'40764'!H8</f>
        <v>378407</v>
      </c>
      <c r="G8" s="141">
        <f>'40764'!I8</f>
        <v>393866</v>
      </c>
    </row>
    <row r="9" spans="1:7">
      <c r="A9" s="116"/>
      <c r="B9" s="183"/>
      <c r="C9" s="183"/>
      <c r="D9" s="184"/>
      <c r="E9" s="168"/>
      <c r="F9" s="136"/>
      <c r="G9" s="137"/>
    </row>
    <row r="10" spans="1:7">
      <c r="A10" s="131" t="s">
        <v>7</v>
      </c>
      <c r="B10" s="183"/>
      <c r="C10" s="183"/>
      <c r="D10" s="184"/>
      <c r="E10" s="168"/>
      <c r="F10" s="136"/>
      <c r="G10" s="137"/>
    </row>
    <row r="11" spans="1:7">
      <c r="A11" s="133" t="s">
        <v>8</v>
      </c>
      <c r="B11" s="183">
        <v>855</v>
      </c>
      <c r="C11" s="183">
        <v>7545</v>
      </c>
      <c r="D11" s="184">
        <f>B11-C11</f>
        <v>-6690</v>
      </c>
      <c r="E11" s="168">
        <v>7545</v>
      </c>
      <c r="F11" s="90">
        <f>'40764'!H11+'40764'!H12</f>
        <v>9745</v>
      </c>
      <c r="G11" s="87">
        <f>'40764'!I11+'40764'!I12</f>
        <v>9939.9</v>
      </c>
    </row>
    <row r="12" spans="1:7">
      <c r="A12" s="133" t="s">
        <v>9</v>
      </c>
      <c r="B12" s="183">
        <v>3930.0599999999995</v>
      </c>
      <c r="C12" s="183">
        <v>5892</v>
      </c>
      <c r="D12" s="184">
        <f t="shared" ref="D12:D15" si="0">B12-C12</f>
        <v>-1961.9400000000005</v>
      </c>
      <c r="E12" s="183">
        <v>7708</v>
      </c>
      <c r="F12" s="90">
        <f>'40764'!H13</f>
        <v>10500</v>
      </c>
      <c r="G12" s="87">
        <f>'40764'!I13</f>
        <v>10710</v>
      </c>
    </row>
    <row r="13" spans="1:7">
      <c r="A13" s="133" t="s">
        <v>10</v>
      </c>
      <c r="B13" s="183">
        <v>786.39</v>
      </c>
      <c r="C13" s="183">
        <v>1169</v>
      </c>
      <c r="D13" s="184">
        <f t="shared" si="0"/>
        <v>-382.61</v>
      </c>
      <c r="E13" s="183">
        <v>2000</v>
      </c>
      <c r="F13" s="90">
        <f>'40764'!H20</f>
        <v>1000.0000000000001</v>
      </c>
      <c r="G13" s="87">
        <f>'40764'!I20</f>
        <v>1020.0000000000001</v>
      </c>
    </row>
    <row r="14" spans="1:7">
      <c r="A14" s="133" t="s">
        <v>12</v>
      </c>
      <c r="B14" s="183">
        <v>0</v>
      </c>
      <c r="C14" s="183">
        <v>1500</v>
      </c>
      <c r="D14" s="184">
        <f t="shared" si="0"/>
        <v>-1500</v>
      </c>
      <c r="E14" s="168">
        <v>9000</v>
      </c>
      <c r="F14" s="90">
        <f>'40764'!H21</f>
        <v>5000</v>
      </c>
      <c r="G14" s="87">
        <f>'40764'!I21</f>
        <v>5100</v>
      </c>
    </row>
    <row r="15" spans="1:7">
      <c r="A15" s="133" t="s">
        <v>81</v>
      </c>
      <c r="B15" s="183">
        <v>2883.93</v>
      </c>
      <c r="C15" s="183">
        <v>0</v>
      </c>
      <c r="D15" s="184">
        <f t="shared" si="0"/>
        <v>2883.93</v>
      </c>
      <c r="E15" s="168">
        <v>0</v>
      </c>
      <c r="F15" s="90">
        <v>0</v>
      </c>
      <c r="G15" s="149">
        <v>0</v>
      </c>
    </row>
    <row r="16" spans="1:7">
      <c r="A16" s="134" t="s">
        <v>15</v>
      </c>
      <c r="B16" s="186">
        <f>SUM(B11:B15)</f>
        <v>8455.3799999999992</v>
      </c>
      <c r="C16" s="187">
        <f>SUM(C11:C15)</f>
        <v>16106</v>
      </c>
      <c r="D16" s="188">
        <f>SUM(D11:D15)</f>
        <v>-7650.6200000000008</v>
      </c>
      <c r="E16" s="189">
        <f>SUM(E11:E15)</f>
        <v>26253</v>
      </c>
      <c r="F16" s="144">
        <f>SUM(F10:F14)</f>
        <v>26245</v>
      </c>
      <c r="G16" s="151">
        <f>SUM(G10:G14)</f>
        <v>26769.9</v>
      </c>
    </row>
    <row r="17" spans="1:52" s="74" customFormat="1" ht="15.75" thickBot="1">
      <c r="A17" s="78" t="s">
        <v>16</v>
      </c>
      <c r="B17" s="94">
        <f>B8+B16</f>
        <v>204819.13</v>
      </c>
      <c r="C17" s="93">
        <f>C8+C16</f>
        <v>218606</v>
      </c>
      <c r="D17" s="92">
        <f>B17-C17</f>
        <v>-13786.869999999995</v>
      </c>
      <c r="E17" s="94">
        <f>E8+E16</f>
        <v>379664</v>
      </c>
      <c r="F17" s="145">
        <f>F8+F16</f>
        <v>404652</v>
      </c>
      <c r="G17" s="147">
        <f>G8+G16</f>
        <v>420635.9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</row>
    <row r="18" spans="1:52" s="75" customFormat="1" ht="15.75" thickTop="1">
      <c r="A18" s="123"/>
      <c r="B18" s="113"/>
      <c r="C18" s="113"/>
      <c r="D18" s="113"/>
      <c r="E18" s="210" t="s">
        <v>45</v>
      </c>
      <c r="F18" s="157">
        <f>F17-'40764'!H24</f>
        <v>0</v>
      </c>
      <c r="G18" s="157">
        <f>G17-'40764'!I24</f>
        <v>0</v>
      </c>
    </row>
    <row r="19" spans="1:52" s="77" customFormat="1">
      <c r="A19" s="75"/>
      <c r="B19" s="73"/>
      <c r="C19" s="73"/>
      <c r="D19" s="75"/>
      <c r="E19" s="155"/>
      <c r="F19" s="211"/>
      <c r="G19" s="211"/>
      <c r="H19" s="211"/>
      <c r="I19" s="211"/>
      <c r="J19" s="211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</row>
    <row r="20" spans="1:52" s="77" customFormat="1">
      <c r="A20" s="75"/>
      <c r="B20" s="75"/>
      <c r="C20" s="75"/>
      <c r="D20" s="75"/>
      <c r="E20" s="156"/>
      <c r="F20" s="152"/>
      <c r="G20" s="152"/>
      <c r="H20" s="152"/>
      <c r="I20" s="152"/>
      <c r="J20" s="152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</row>
    <row r="21" spans="1:52" s="77" customFormat="1">
      <c r="A21" s="75"/>
      <c r="B21" s="75"/>
      <c r="C21" s="75"/>
      <c r="D21" s="75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</row>
    <row r="22" spans="1:52" s="77" customFormat="1">
      <c r="A22" s="75"/>
      <c r="B22" s="75"/>
      <c r="C22" s="75"/>
      <c r="D22" s="75"/>
      <c r="E22" s="75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</row>
    <row r="23" spans="1:52" s="77" customFormat="1">
      <c r="A23" s="75"/>
      <c r="B23" s="75"/>
      <c r="C23" s="75"/>
      <c r="D23" s="75"/>
      <c r="E23" s="75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</row>
    <row r="24" spans="1:52" s="77" customFormat="1">
      <c r="A24" s="75"/>
      <c r="B24" s="75"/>
      <c r="C24" s="75"/>
      <c r="D24" s="75"/>
      <c r="E24" s="75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</row>
    <row r="25" spans="1:52" s="77" customFormat="1">
      <c r="A25" s="75"/>
      <c r="B25" s="75"/>
      <c r="C25" s="75"/>
      <c r="D25" s="75"/>
      <c r="E25" s="75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</row>
    <row r="26" spans="1:52" s="77" customFormat="1">
      <c r="A26" s="75"/>
      <c r="B26" s="75"/>
      <c r="C26" s="75"/>
      <c r="D26" s="75"/>
      <c r="E26" s="75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</row>
    <row r="27" spans="1:52" s="77" customFormat="1">
      <c r="A27" s="75"/>
      <c r="B27" s="75"/>
      <c r="C27" s="75"/>
      <c r="D27" s="75"/>
      <c r="E27" s="75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</row>
    <row r="28" spans="1:52" s="77" customFormat="1">
      <c r="A28" s="75"/>
      <c r="B28" s="75"/>
      <c r="C28" s="75"/>
      <c r="D28" s="75"/>
      <c r="E28" s="75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</row>
    <row r="29" spans="1:52" s="77" customFormat="1">
      <c r="A29" s="75"/>
      <c r="B29" s="75"/>
      <c r="C29" s="75"/>
      <c r="D29" s="75"/>
      <c r="E29" s="75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</row>
    <row r="30" spans="1:52" s="77" customFormat="1">
      <c r="A30" s="75"/>
      <c r="B30" s="75"/>
      <c r="C30" s="75"/>
      <c r="D30" s="75"/>
      <c r="E30" s="75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</row>
    <row r="31" spans="1:52" s="77" customFormat="1">
      <c r="A31" s="75"/>
      <c r="B31" s="75"/>
      <c r="C31" s="75"/>
      <c r="D31" s="75"/>
      <c r="E31" s="75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</row>
    <row r="32" spans="1:52" s="77" customFormat="1">
      <c r="A32" s="75"/>
      <c r="B32" s="75"/>
      <c r="C32" s="75"/>
      <c r="D32" s="75"/>
      <c r="E32" s="75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</row>
    <row r="33" spans="1:52" s="77" customFormat="1">
      <c r="A33" s="75"/>
      <c r="B33" s="75"/>
      <c r="C33" s="75"/>
      <c r="D33" s="75"/>
      <c r="E33" s="75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</row>
    <row r="34" spans="1:52" s="77" customFormat="1">
      <c r="A34" s="75"/>
      <c r="B34" s="75"/>
      <c r="C34" s="75"/>
      <c r="D34" s="75"/>
      <c r="E34" s="75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</row>
    <row r="35" spans="1:52" s="77" customFormat="1">
      <c r="A35" s="75"/>
      <c r="B35" s="75"/>
      <c r="C35" s="75"/>
      <c r="D35" s="75"/>
      <c r="E35" s="75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</row>
    <row r="36" spans="1:52" s="77" customFormat="1">
      <c r="A36" s="75"/>
      <c r="B36" s="75"/>
      <c r="C36" s="75"/>
      <c r="D36" s="75"/>
      <c r="E36" s="75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</row>
    <row r="37" spans="1:52" s="77" customFormat="1">
      <c r="A37" s="75"/>
      <c r="B37" s="75"/>
      <c r="C37" s="75"/>
      <c r="D37" s="75"/>
      <c r="E37" s="75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</row>
    <row r="38" spans="1:52" s="77" customFormat="1">
      <c r="A38" s="75"/>
      <c r="B38" s="75"/>
      <c r="C38" s="75"/>
      <c r="D38" s="75"/>
      <c r="E38" s="75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</row>
    <row r="39" spans="1:52" s="77" customFormat="1">
      <c r="A39" s="75"/>
      <c r="B39" s="75"/>
      <c r="C39" s="75"/>
      <c r="D39" s="75"/>
      <c r="E39" s="75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</row>
    <row r="40" spans="1:52" s="77" customFormat="1">
      <c r="A40" s="75"/>
      <c r="B40" s="75"/>
      <c r="C40" s="75"/>
      <c r="D40" s="75"/>
      <c r="E40" s="75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</row>
    <row r="41" spans="1:52" s="77" customFormat="1">
      <c r="A41" s="75"/>
      <c r="B41" s="75"/>
      <c r="C41" s="75"/>
      <c r="D41" s="75"/>
      <c r="E41" s="75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52" s="77" customFormat="1">
      <c r="A42" s="75"/>
      <c r="B42" s="75"/>
      <c r="C42" s="75"/>
      <c r="D42" s="75"/>
      <c r="E42" s="75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</row>
    <row r="43" spans="1:52" s="77" customFormat="1">
      <c r="A43" s="75"/>
      <c r="B43" s="75"/>
      <c r="C43" s="75"/>
      <c r="D43" s="75"/>
      <c r="E43" s="75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</row>
    <row r="44" spans="1:52" s="77" customFormat="1">
      <c r="A44" s="75"/>
      <c r="B44" s="75"/>
      <c r="C44" s="75"/>
      <c r="D44" s="75"/>
      <c r="E44" s="75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</row>
    <row r="45" spans="1:52" s="77" customFormat="1">
      <c r="A45" s="75"/>
      <c r="B45" s="75"/>
      <c r="C45" s="75"/>
      <c r="D45" s="75"/>
      <c r="E45" s="75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</row>
    <row r="46" spans="1:52" s="77" customFormat="1">
      <c r="A46" s="75"/>
      <c r="B46" s="75"/>
      <c r="C46" s="75"/>
      <c r="D46" s="75"/>
      <c r="E46" s="75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</row>
    <row r="47" spans="1:52" s="77" customFormat="1">
      <c r="A47" s="75"/>
      <c r="B47" s="75"/>
      <c r="C47" s="75"/>
      <c r="D47" s="75"/>
      <c r="E47" s="75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</row>
    <row r="48" spans="1:52" s="77" customFormat="1">
      <c r="A48" s="75"/>
      <c r="B48" s="75"/>
      <c r="C48" s="75"/>
      <c r="D48" s="75"/>
      <c r="E48" s="75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</row>
    <row r="49" spans="1:52" s="77" customFormat="1">
      <c r="A49" s="75"/>
      <c r="B49" s="75"/>
      <c r="C49" s="75"/>
      <c r="D49" s="75"/>
      <c r="E49" s="75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</row>
    <row r="50" spans="1:52" s="77" customFormat="1">
      <c r="A50" s="75"/>
      <c r="B50" s="75"/>
      <c r="C50" s="75"/>
      <c r="D50" s="75"/>
      <c r="E50" s="75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</row>
    <row r="51" spans="1:52" s="77" customFormat="1">
      <c r="A51" s="75"/>
      <c r="B51" s="75"/>
      <c r="C51" s="75"/>
      <c r="D51" s="75"/>
      <c r="E51" s="75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</row>
    <row r="52" spans="1:52" s="77" customFormat="1">
      <c r="A52" s="75"/>
      <c r="B52" s="75"/>
      <c r="C52" s="75"/>
      <c r="D52" s="75"/>
      <c r="E52" s="75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</row>
    <row r="53" spans="1:52" s="77" customFormat="1">
      <c r="A53" s="75"/>
      <c r="B53" s="75"/>
      <c r="C53" s="75"/>
      <c r="D53" s="75"/>
      <c r="E53" s="75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</row>
    <row r="54" spans="1:52" s="77" customFormat="1">
      <c r="A54" s="75"/>
      <c r="B54" s="75"/>
      <c r="C54" s="75"/>
      <c r="D54" s="75"/>
      <c r="E54" s="75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</row>
    <row r="55" spans="1:52" s="77" customFormat="1">
      <c r="A55" s="75"/>
      <c r="B55" s="75"/>
      <c r="C55" s="75"/>
      <c r="D55" s="75"/>
      <c r="E55" s="75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</row>
    <row r="56" spans="1:52" s="77" customFormat="1">
      <c r="A56" s="75"/>
      <c r="B56" s="75"/>
      <c r="C56" s="75"/>
      <c r="D56" s="75"/>
      <c r="E56" s="75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</row>
    <row r="57" spans="1:52" s="77" customFormat="1">
      <c r="A57" s="75"/>
      <c r="B57" s="75"/>
      <c r="C57" s="75"/>
      <c r="D57" s="75"/>
      <c r="E57" s="75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</row>
    <row r="58" spans="1:52" s="77" customFormat="1">
      <c r="A58" s="75"/>
      <c r="B58" s="75"/>
      <c r="C58" s="75"/>
      <c r="D58" s="75"/>
      <c r="E58" s="75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</row>
    <row r="59" spans="1:52" s="77" customFormat="1">
      <c r="A59" s="75"/>
      <c r="B59" s="75"/>
      <c r="C59" s="75"/>
      <c r="D59" s="75"/>
      <c r="E59" s="75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</row>
    <row r="60" spans="1:52" s="77" customFormat="1">
      <c r="A60" s="75"/>
      <c r="B60" s="75"/>
      <c r="C60" s="75"/>
      <c r="D60" s="75"/>
      <c r="E60" s="75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</row>
    <row r="61" spans="1:52" s="77" customFormat="1">
      <c r="A61" s="75"/>
      <c r="B61" s="75"/>
      <c r="C61" s="75"/>
      <c r="D61" s="75"/>
      <c r="E61" s="75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</row>
    <row r="62" spans="1:52" s="77" customFormat="1">
      <c r="A62" s="75"/>
      <c r="B62" s="75"/>
      <c r="C62" s="75"/>
      <c r="D62" s="75"/>
      <c r="E62" s="75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</row>
    <row r="63" spans="1:52" s="77" customFormat="1">
      <c r="A63" s="75"/>
      <c r="B63" s="75"/>
      <c r="C63" s="75"/>
      <c r="D63" s="75"/>
      <c r="E63" s="75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</row>
    <row r="64" spans="1:52" s="77" customFormat="1">
      <c r="A64" s="75"/>
      <c r="B64" s="75"/>
      <c r="C64" s="75"/>
      <c r="D64" s="75"/>
      <c r="E64" s="75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</row>
    <row r="65" spans="1:52" s="77" customFormat="1">
      <c r="A65" s="75"/>
      <c r="B65" s="75"/>
      <c r="C65" s="75"/>
      <c r="D65" s="75"/>
      <c r="E65" s="75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</row>
    <row r="66" spans="1:52" s="77" customFormat="1">
      <c r="A66" s="75"/>
      <c r="B66" s="75"/>
      <c r="C66" s="75"/>
      <c r="D66" s="75"/>
      <c r="E66" s="75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</row>
    <row r="67" spans="1:52" s="77" customFormat="1">
      <c r="A67" s="75"/>
      <c r="B67" s="75"/>
      <c r="C67" s="75"/>
      <c r="D67" s="75"/>
      <c r="E67" s="75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</row>
    <row r="68" spans="1:52" s="77" customFormat="1">
      <c r="A68" s="75"/>
      <c r="B68" s="75"/>
      <c r="C68" s="75"/>
      <c r="D68" s="75"/>
      <c r="E68" s="75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</row>
    <row r="69" spans="1:52" s="77" customFormat="1">
      <c r="A69" s="75"/>
      <c r="B69" s="75"/>
      <c r="C69" s="75"/>
      <c r="D69" s="75"/>
      <c r="E69" s="75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</row>
    <row r="70" spans="1:52" s="77" customFormat="1">
      <c r="A70" s="75"/>
      <c r="B70" s="75"/>
      <c r="C70" s="75"/>
      <c r="D70" s="75"/>
      <c r="E70" s="75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</row>
    <row r="71" spans="1:52" s="77" customFormat="1">
      <c r="A71" s="75"/>
      <c r="B71" s="75"/>
      <c r="C71" s="75"/>
      <c r="D71" s="75"/>
      <c r="E71" s="75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</row>
    <row r="72" spans="1:52" s="77" customFormat="1">
      <c r="A72" s="75"/>
      <c r="B72" s="75"/>
      <c r="C72" s="75"/>
      <c r="D72" s="75"/>
      <c r="E72" s="75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</row>
    <row r="73" spans="1:52" s="77" customFormat="1">
      <c r="A73" s="75"/>
      <c r="B73" s="75"/>
      <c r="C73" s="75"/>
      <c r="D73" s="75"/>
      <c r="E73" s="75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</row>
    <row r="74" spans="1:52" s="77" customFormat="1">
      <c r="A74" s="75"/>
      <c r="B74" s="75"/>
      <c r="C74" s="75"/>
      <c r="D74" s="75"/>
      <c r="E74" s="75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</row>
    <row r="75" spans="1:52" s="77" customFormat="1">
      <c r="A75" s="75"/>
      <c r="B75" s="75"/>
      <c r="C75" s="75"/>
      <c r="D75" s="75"/>
      <c r="E75" s="75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</row>
    <row r="76" spans="1:52" s="77" customFormat="1">
      <c r="A76" s="75"/>
      <c r="B76" s="75"/>
      <c r="C76" s="75"/>
      <c r="D76" s="75"/>
      <c r="E76" s="75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</row>
    <row r="77" spans="1:52" s="77" customFormat="1">
      <c r="A77" s="75"/>
      <c r="B77" s="75"/>
      <c r="C77" s="75"/>
      <c r="D77" s="75"/>
      <c r="E77" s="75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</row>
    <row r="78" spans="1:52" s="77" customFormat="1">
      <c r="A78" s="75"/>
      <c r="B78" s="75"/>
      <c r="C78" s="75"/>
      <c r="D78" s="75"/>
      <c r="E78" s="75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</row>
    <row r="79" spans="1:52" s="77" customFormat="1">
      <c r="A79" s="75"/>
      <c r="B79" s="75"/>
      <c r="C79" s="75"/>
      <c r="D79" s="75"/>
      <c r="E79" s="75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</row>
    <row r="80" spans="1:52" s="77" customFormat="1">
      <c r="A80" s="75"/>
      <c r="B80" s="75"/>
      <c r="C80" s="75"/>
      <c r="D80" s="75"/>
      <c r="E80" s="75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</row>
    <row r="81" spans="1:52" s="77" customFormat="1">
      <c r="A81" s="75"/>
      <c r="B81" s="75"/>
      <c r="C81" s="75"/>
      <c r="D81" s="75"/>
      <c r="E81" s="75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</row>
    <row r="82" spans="1:52" s="77" customFormat="1">
      <c r="A82" s="75"/>
      <c r="B82" s="75"/>
      <c r="C82" s="75"/>
      <c r="D82" s="75"/>
      <c r="E82" s="75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</row>
    <row r="83" spans="1:52" s="77" customFormat="1">
      <c r="A83" s="75"/>
      <c r="B83" s="75"/>
      <c r="C83" s="75"/>
      <c r="D83" s="75"/>
      <c r="E83" s="75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</row>
    <row r="84" spans="1:52" s="77" customFormat="1">
      <c r="A84" s="75"/>
      <c r="B84" s="75"/>
      <c r="C84" s="75"/>
      <c r="D84" s="75"/>
      <c r="E84" s="75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</row>
    <row r="85" spans="1:52" s="77" customFormat="1">
      <c r="A85" s="75"/>
      <c r="B85" s="75"/>
      <c r="C85" s="75"/>
      <c r="D85" s="75"/>
      <c r="E85" s="75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</row>
    <row r="86" spans="1:52" s="77" customFormat="1">
      <c r="A86" s="75"/>
      <c r="B86" s="75"/>
      <c r="C86" s="75"/>
      <c r="D86" s="75"/>
      <c r="E86" s="75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</row>
    <row r="87" spans="1:52" s="77" customFormat="1">
      <c r="A87" s="75"/>
      <c r="B87" s="75"/>
      <c r="C87" s="75"/>
      <c r="D87" s="75"/>
      <c r="E87" s="75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</row>
    <row r="88" spans="1:52" s="77" customFormat="1">
      <c r="A88" s="75"/>
      <c r="B88" s="75"/>
      <c r="C88" s="75"/>
      <c r="D88" s="75"/>
      <c r="E88" s="75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</row>
    <row r="89" spans="1:52" s="77" customFormat="1">
      <c r="A89" s="75"/>
      <c r="B89" s="75"/>
      <c r="C89" s="75"/>
      <c r="D89" s="75"/>
      <c r="E89" s="75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</row>
    <row r="90" spans="1:52" s="77" customFormat="1">
      <c r="A90" s="75"/>
      <c r="B90" s="75"/>
      <c r="C90" s="75"/>
      <c r="D90" s="75"/>
      <c r="E90" s="75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</row>
    <row r="91" spans="1:52" s="77" customFormat="1">
      <c r="A91" s="75"/>
      <c r="B91" s="75"/>
      <c r="C91" s="75"/>
      <c r="D91" s="75"/>
      <c r="E91" s="75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</row>
    <row r="92" spans="1:52" s="77" customFormat="1">
      <c r="A92" s="75"/>
      <c r="B92" s="75"/>
      <c r="C92" s="75"/>
      <c r="D92" s="75"/>
      <c r="E92" s="75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</row>
    <row r="93" spans="1:52" s="77" customFormat="1">
      <c r="A93" s="75"/>
      <c r="B93" s="75"/>
      <c r="C93" s="75"/>
      <c r="D93" s="75"/>
      <c r="E93" s="75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</row>
    <row r="94" spans="1:52" s="77" customFormat="1">
      <c r="A94" s="75"/>
      <c r="B94" s="75"/>
      <c r="C94" s="75"/>
      <c r="D94" s="75"/>
      <c r="E94" s="75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</row>
    <row r="95" spans="1:52" s="77" customFormat="1">
      <c r="A95" s="75"/>
      <c r="B95" s="75"/>
      <c r="C95" s="75"/>
      <c r="D95" s="75"/>
      <c r="E95" s="75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</row>
    <row r="96" spans="1:52" s="77" customFormat="1">
      <c r="A96" s="75"/>
      <c r="B96" s="75"/>
      <c r="C96" s="75"/>
      <c r="D96" s="75"/>
      <c r="E96" s="75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</row>
    <row r="97" spans="1:52" s="77" customFormat="1">
      <c r="A97" s="75"/>
      <c r="B97" s="75"/>
      <c r="C97" s="75"/>
      <c r="D97" s="75"/>
      <c r="E97" s="75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</row>
    <row r="98" spans="1:52" s="77" customFormat="1">
      <c r="A98" s="75"/>
      <c r="B98" s="75"/>
      <c r="C98" s="75"/>
      <c r="D98" s="75"/>
      <c r="E98" s="75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</row>
    <row r="99" spans="1:52" s="77" customFormat="1">
      <c r="A99" s="75"/>
      <c r="B99" s="75"/>
      <c r="C99" s="75"/>
      <c r="D99" s="75"/>
      <c r="E99" s="75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</row>
    <row r="100" spans="1:52" s="77" customFormat="1">
      <c r="A100" s="75"/>
      <c r="B100" s="75"/>
      <c r="C100" s="75"/>
      <c r="D100" s="75"/>
      <c r="E100" s="75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</row>
    <row r="101" spans="1:52" s="77" customFormat="1">
      <c r="A101" s="75"/>
      <c r="B101" s="75"/>
      <c r="C101" s="75"/>
      <c r="D101" s="75"/>
      <c r="E101" s="75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</row>
    <row r="102" spans="1:52" s="77" customFormat="1">
      <c r="A102" s="75"/>
      <c r="B102" s="75"/>
      <c r="C102" s="75"/>
      <c r="D102" s="75"/>
      <c r="E102" s="75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</row>
    <row r="103" spans="1:52" s="77" customFormat="1">
      <c r="A103" s="75"/>
      <c r="B103" s="75"/>
      <c r="C103" s="75"/>
      <c r="D103" s="75"/>
      <c r="E103" s="75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</row>
    <row r="104" spans="1:52" s="77" customFormat="1">
      <c r="A104" s="75"/>
      <c r="B104" s="75"/>
      <c r="C104" s="75"/>
      <c r="D104" s="75"/>
      <c r="E104" s="75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</row>
    <row r="105" spans="1:52" s="77" customFormat="1">
      <c r="A105" s="75"/>
      <c r="B105" s="75"/>
      <c r="C105" s="75"/>
      <c r="D105" s="75"/>
      <c r="E105" s="75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</row>
    <row r="106" spans="1:52" s="77" customFormat="1">
      <c r="A106" s="75"/>
      <c r="B106" s="75"/>
      <c r="C106" s="75"/>
      <c r="D106" s="75"/>
      <c r="E106" s="75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</row>
    <row r="107" spans="1:52" s="77" customFormat="1">
      <c r="A107" s="75"/>
      <c r="B107" s="75"/>
      <c r="C107" s="75"/>
      <c r="D107" s="75"/>
      <c r="E107" s="75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</row>
    <row r="108" spans="1:52" s="77" customFormat="1">
      <c r="A108" s="75"/>
      <c r="B108" s="75"/>
      <c r="C108" s="75"/>
      <c r="D108" s="75"/>
      <c r="E108" s="75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</row>
    <row r="109" spans="1:52" s="77" customFormat="1">
      <c r="A109" s="75"/>
      <c r="B109" s="75"/>
      <c r="C109" s="75"/>
      <c r="D109" s="75"/>
      <c r="E109" s="75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</row>
    <row r="110" spans="1:52" s="77" customFormat="1">
      <c r="A110" s="75"/>
      <c r="B110" s="75"/>
      <c r="C110" s="75"/>
      <c r="D110" s="75"/>
      <c r="E110" s="75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</row>
    <row r="111" spans="1:52" s="77" customFormat="1">
      <c r="A111" s="75"/>
      <c r="B111" s="75"/>
      <c r="C111" s="75"/>
      <c r="D111" s="75"/>
      <c r="E111" s="75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</row>
    <row r="112" spans="1:52" s="77" customFormat="1">
      <c r="A112" s="75"/>
      <c r="B112" s="75"/>
      <c r="C112" s="75"/>
      <c r="D112" s="75"/>
      <c r="E112" s="75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</row>
    <row r="113" spans="1:52" s="77" customFormat="1">
      <c r="A113" s="75"/>
      <c r="B113" s="75"/>
      <c r="C113" s="75"/>
      <c r="D113" s="75"/>
      <c r="E113" s="75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</row>
    <row r="114" spans="1:52" s="77" customFormat="1">
      <c r="A114" s="75"/>
      <c r="B114" s="75"/>
      <c r="C114" s="75"/>
      <c r="D114" s="75"/>
      <c r="E114" s="75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</row>
    <row r="115" spans="1:52" s="77" customFormat="1">
      <c r="A115" s="75"/>
      <c r="B115" s="75"/>
      <c r="C115" s="75"/>
      <c r="D115" s="75"/>
      <c r="E115" s="75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</row>
    <row r="116" spans="1:52" s="77" customFormat="1">
      <c r="A116" s="75"/>
      <c r="B116" s="75"/>
      <c r="C116" s="75"/>
      <c r="D116" s="75"/>
      <c r="E116" s="75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</row>
    <row r="117" spans="1:52" s="77" customFormat="1">
      <c r="A117" s="75"/>
      <c r="B117" s="75"/>
      <c r="C117" s="75"/>
      <c r="D117" s="75"/>
      <c r="E117" s="75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</row>
    <row r="118" spans="1:52" s="77" customFormat="1">
      <c r="A118" s="75"/>
      <c r="B118" s="75"/>
      <c r="C118" s="75"/>
      <c r="D118" s="75"/>
      <c r="E118" s="75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</row>
    <row r="119" spans="1:52" s="77" customFormat="1">
      <c r="A119" s="75"/>
      <c r="B119" s="75"/>
      <c r="C119" s="75"/>
      <c r="D119" s="75"/>
      <c r="E119" s="75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</row>
    <row r="120" spans="1:52" s="77" customFormat="1">
      <c r="A120" s="75"/>
      <c r="B120" s="75"/>
      <c r="C120" s="75"/>
      <c r="D120" s="75"/>
      <c r="E120" s="75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</row>
    <row r="121" spans="1:52" s="77" customFormat="1">
      <c r="A121" s="75"/>
      <c r="B121" s="75"/>
      <c r="C121" s="75"/>
      <c r="D121" s="75"/>
      <c r="E121" s="75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</row>
    <row r="122" spans="1:52" s="77" customFormat="1">
      <c r="A122" s="75"/>
      <c r="B122" s="75"/>
      <c r="C122" s="75"/>
      <c r="D122" s="75"/>
      <c r="E122" s="75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</row>
    <row r="123" spans="1:52" s="77" customFormat="1">
      <c r="A123" s="75"/>
      <c r="B123" s="75"/>
      <c r="C123" s="75"/>
      <c r="D123" s="75"/>
      <c r="E123" s="75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</row>
    <row r="124" spans="1:52" s="77" customFormat="1">
      <c r="A124" s="75"/>
      <c r="B124" s="75"/>
      <c r="C124" s="75"/>
      <c r="D124" s="75"/>
      <c r="E124" s="75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</row>
    <row r="125" spans="1:52" s="77" customFormat="1">
      <c r="A125" s="75"/>
      <c r="B125" s="75"/>
      <c r="C125" s="75"/>
      <c r="D125" s="75"/>
      <c r="E125" s="75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</row>
    <row r="126" spans="1:52" s="77" customFormat="1">
      <c r="A126" s="75"/>
      <c r="B126" s="75"/>
      <c r="C126" s="75"/>
      <c r="D126" s="75"/>
      <c r="E126" s="75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</row>
    <row r="127" spans="1:52" s="77" customFormat="1">
      <c r="A127" s="75"/>
      <c r="B127" s="75"/>
      <c r="C127" s="75"/>
      <c r="D127" s="75"/>
      <c r="E127" s="75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</row>
    <row r="128" spans="1:52" s="77" customFormat="1">
      <c r="A128" s="75"/>
      <c r="B128" s="75"/>
      <c r="C128" s="75"/>
      <c r="D128" s="75"/>
      <c r="E128" s="75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</row>
    <row r="129" spans="1:52" s="77" customFormat="1">
      <c r="A129" s="75"/>
      <c r="B129" s="75"/>
      <c r="C129" s="75"/>
      <c r="D129" s="75"/>
      <c r="E129" s="75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</row>
    <row r="130" spans="1:52" s="77" customFormat="1">
      <c r="A130" s="75"/>
      <c r="B130" s="75"/>
      <c r="C130" s="75"/>
      <c r="D130" s="75"/>
      <c r="E130" s="75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</row>
    <row r="131" spans="1:52" s="77" customFormat="1">
      <c r="A131" s="75"/>
      <c r="B131" s="75"/>
      <c r="C131" s="75"/>
      <c r="D131" s="75"/>
      <c r="E131" s="75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</row>
    <row r="132" spans="1:52" s="77" customFormat="1">
      <c r="A132" s="75"/>
      <c r="B132" s="75"/>
      <c r="C132" s="75"/>
      <c r="D132" s="75"/>
      <c r="E132" s="75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</row>
    <row r="133" spans="1:52" s="77" customFormat="1">
      <c r="A133" s="75"/>
      <c r="B133" s="75"/>
      <c r="C133" s="75"/>
      <c r="D133" s="75"/>
      <c r="E133" s="75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</row>
    <row r="134" spans="1:52" s="77" customFormat="1">
      <c r="A134" s="75"/>
      <c r="B134" s="75"/>
      <c r="C134" s="75"/>
      <c r="D134" s="75"/>
      <c r="E134" s="75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</row>
    <row r="135" spans="1:52" s="77" customFormat="1">
      <c r="A135" s="75"/>
      <c r="B135" s="75"/>
      <c r="C135" s="75"/>
      <c r="D135" s="75"/>
      <c r="E135" s="75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</row>
    <row r="136" spans="1:52" s="77" customFormat="1">
      <c r="A136" s="75"/>
      <c r="B136" s="75"/>
      <c r="C136" s="75"/>
      <c r="D136" s="75"/>
      <c r="E136" s="75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</row>
    <row r="137" spans="1:52" s="77" customFormat="1">
      <c r="A137" s="75"/>
      <c r="B137" s="75"/>
      <c r="C137" s="75"/>
      <c r="D137" s="75"/>
      <c r="E137" s="75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</row>
    <row r="138" spans="1:52" s="77" customFormat="1">
      <c r="A138" s="75"/>
      <c r="B138" s="75"/>
      <c r="C138" s="75"/>
      <c r="D138" s="75"/>
      <c r="E138" s="75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</row>
    <row r="139" spans="1:52" s="77" customFormat="1">
      <c r="A139" s="75"/>
      <c r="B139" s="75"/>
      <c r="C139" s="75"/>
      <c r="D139" s="75"/>
      <c r="E139" s="75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</row>
    <row r="140" spans="1:52" s="77" customFormat="1">
      <c r="A140" s="75"/>
      <c r="B140" s="75"/>
      <c r="C140" s="75"/>
      <c r="D140" s="75"/>
      <c r="E140" s="75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</row>
    <row r="141" spans="1:52" s="77" customFormat="1">
      <c r="A141" s="75"/>
      <c r="B141" s="75"/>
      <c r="C141" s="75"/>
      <c r="D141" s="75"/>
      <c r="E141" s="75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</row>
    <row r="142" spans="1:52" s="77" customFormat="1">
      <c r="A142" s="75"/>
      <c r="B142" s="75"/>
      <c r="C142" s="75"/>
      <c r="D142" s="75"/>
      <c r="E142" s="75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</row>
    <row r="143" spans="1:52" s="77" customFormat="1">
      <c r="A143" s="75"/>
      <c r="B143" s="75"/>
      <c r="C143" s="75"/>
      <c r="D143" s="75"/>
      <c r="E143" s="75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</row>
    <row r="144" spans="1:52" s="77" customFormat="1">
      <c r="A144" s="75"/>
      <c r="B144" s="75"/>
      <c r="C144" s="75"/>
      <c r="D144" s="75"/>
      <c r="E144" s="75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</row>
    <row r="145" spans="1:52" s="77" customFormat="1">
      <c r="A145" s="75"/>
      <c r="B145" s="75"/>
      <c r="C145" s="75"/>
      <c r="D145" s="75"/>
      <c r="E145" s="75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</row>
    <row r="146" spans="1:52" s="77" customFormat="1">
      <c r="A146" s="75"/>
      <c r="B146" s="75"/>
      <c r="C146" s="75"/>
      <c r="D146" s="75"/>
      <c r="E146" s="75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</row>
    <row r="147" spans="1:52" s="77" customFormat="1">
      <c r="A147" s="75"/>
      <c r="B147" s="75"/>
      <c r="C147" s="75"/>
      <c r="D147" s="75"/>
      <c r="E147" s="75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</row>
    <row r="148" spans="1:52" s="77" customFormat="1">
      <c r="A148" s="75"/>
      <c r="B148" s="75"/>
      <c r="C148" s="75"/>
      <c r="D148" s="75"/>
      <c r="E148" s="75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</row>
    <row r="149" spans="1:52" s="77" customFormat="1">
      <c r="A149" s="75"/>
      <c r="B149" s="75"/>
      <c r="C149" s="75"/>
      <c r="D149" s="75"/>
      <c r="E149" s="75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</row>
    <row r="150" spans="1:52" s="77" customFormat="1">
      <c r="A150" s="75"/>
      <c r="B150" s="75"/>
      <c r="C150" s="75"/>
      <c r="D150" s="75"/>
      <c r="E150" s="75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</row>
    <row r="151" spans="1:52" s="77" customFormat="1">
      <c r="A151" s="75"/>
      <c r="B151" s="75"/>
      <c r="C151" s="75"/>
      <c r="D151" s="75"/>
      <c r="E151" s="75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</row>
    <row r="152" spans="1:52" s="77" customFormat="1">
      <c r="A152" s="75"/>
      <c r="B152" s="75"/>
      <c r="C152" s="75"/>
      <c r="D152" s="75"/>
      <c r="E152" s="75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</row>
    <row r="153" spans="1:52" s="77" customFormat="1">
      <c r="A153" s="75"/>
      <c r="B153" s="75"/>
      <c r="C153" s="75"/>
      <c r="D153" s="75"/>
      <c r="E153" s="75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</row>
    <row r="154" spans="1:52" s="77" customFormat="1">
      <c r="A154" s="75"/>
      <c r="B154" s="75"/>
      <c r="C154" s="75"/>
      <c r="D154" s="75"/>
      <c r="E154" s="75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</row>
    <row r="155" spans="1:52" s="77" customFormat="1">
      <c r="A155" s="75"/>
      <c r="B155" s="75"/>
      <c r="C155" s="75"/>
      <c r="D155" s="75"/>
      <c r="E155" s="75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</row>
    <row r="156" spans="1:52" s="77" customFormat="1">
      <c r="A156" s="75"/>
      <c r="B156" s="75"/>
      <c r="C156" s="75"/>
      <c r="D156" s="75"/>
      <c r="E156" s="75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</row>
    <row r="157" spans="1:52" s="77" customFormat="1">
      <c r="A157" s="75"/>
      <c r="B157" s="75"/>
      <c r="C157" s="75"/>
      <c r="D157" s="75"/>
      <c r="E157" s="75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</row>
    <row r="158" spans="1:52" s="77" customFormat="1">
      <c r="A158" s="75"/>
      <c r="B158" s="75"/>
      <c r="C158" s="75"/>
      <c r="D158" s="75"/>
      <c r="E158" s="75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</row>
    <row r="159" spans="1:52" s="77" customFormat="1">
      <c r="A159" s="75"/>
      <c r="B159" s="75"/>
      <c r="C159" s="75"/>
      <c r="D159" s="75"/>
      <c r="E159" s="75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</row>
    <row r="160" spans="1:52" s="77" customFormat="1">
      <c r="A160" s="75"/>
      <c r="B160" s="75"/>
      <c r="C160" s="75"/>
      <c r="D160" s="75"/>
      <c r="E160" s="75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</row>
    <row r="161" spans="1:52" s="77" customFormat="1">
      <c r="A161" s="75"/>
      <c r="B161" s="75"/>
      <c r="C161" s="75"/>
      <c r="D161" s="75"/>
      <c r="E161" s="75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</row>
    <row r="162" spans="1:52" s="77" customFormat="1">
      <c r="A162" s="75"/>
      <c r="B162" s="75"/>
      <c r="C162" s="75"/>
      <c r="D162" s="75"/>
      <c r="E162" s="75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</row>
    <row r="163" spans="1:52" s="77" customFormat="1">
      <c r="A163" s="75"/>
      <c r="B163" s="75"/>
      <c r="C163" s="75"/>
      <c r="D163" s="75"/>
      <c r="E163" s="75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</row>
    <row r="164" spans="1:52" s="77" customFormat="1">
      <c r="A164" s="75"/>
      <c r="B164" s="75"/>
      <c r="C164" s="75"/>
      <c r="D164" s="75"/>
      <c r="E164" s="75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</row>
    <row r="165" spans="1:52" s="77" customFormat="1">
      <c r="A165" s="75"/>
      <c r="B165" s="75"/>
      <c r="C165" s="75"/>
      <c r="D165" s="75"/>
      <c r="E165" s="75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</row>
    <row r="166" spans="1:52" s="77" customFormat="1">
      <c r="A166" s="75"/>
      <c r="B166" s="75"/>
      <c r="C166" s="75"/>
      <c r="D166" s="75"/>
      <c r="E166" s="75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</row>
    <row r="167" spans="1:52" s="77" customFormat="1">
      <c r="A167" s="75"/>
      <c r="B167" s="75"/>
      <c r="C167" s="75"/>
      <c r="D167" s="75"/>
      <c r="E167" s="75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</row>
    <row r="168" spans="1:52" s="77" customFormat="1">
      <c r="A168" s="75"/>
      <c r="B168" s="75"/>
      <c r="C168" s="75"/>
      <c r="D168" s="75"/>
      <c r="E168" s="75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</row>
    <row r="169" spans="1:52" s="77" customFormat="1">
      <c r="A169" s="75"/>
      <c r="B169" s="75"/>
      <c r="C169" s="75"/>
      <c r="D169" s="75"/>
      <c r="E169" s="75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</row>
    <row r="170" spans="1:52" s="77" customFormat="1">
      <c r="A170" s="75"/>
      <c r="B170" s="75"/>
      <c r="C170" s="75"/>
      <c r="D170" s="75"/>
      <c r="E170" s="75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</row>
    <row r="171" spans="1:52" s="77" customFormat="1">
      <c r="A171" s="75"/>
      <c r="B171" s="75"/>
      <c r="C171" s="75"/>
      <c r="D171" s="75"/>
      <c r="E171" s="75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</row>
    <row r="172" spans="1:52" s="77" customFormat="1">
      <c r="A172" s="75"/>
      <c r="B172" s="75"/>
      <c r="C172" s="75"/>
      <c r="D172" s="75"/>
      <c r="E172" s="75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</row>
    <row r="173" spans="1:52" s="77" customFormat="1">
      <c r="A173" s="75"/>
      <c r="B173" s="75"/>
      <c r="C173" s="75"/>
      <c r="D173" s="75"/>
      <c r="E173" s="75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</row>
    <row r="174" spans="1:52" s="77" customFormat="1">
      <c r="A174" s="75"/>
      <c r="B174" s="75"/>
      <c r="C174" s="75"/>
      <c r="D174" s="75"/>
      <c r="E174" s="75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</row>
    <row r="175" spans="1:52" s="77" customFormat="1">
      <c r="A175" s="75"/>
      <c r="B175" s="75"/>
      <c r="C175" s="75"/>
      <c r="D175" s="75"/>
      <c r="E175" s="75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</row>
    <row r="176" spans="1:52" s="77" customFormat="1">
      <c r="A176" s="75"/>
      <c r="B176" s="75"/>
      <c r="C176" s="75"/>
      <c r="D176" s="75"/>
      <c r="E176" s="75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</row>
    <row r="177" spans="1:52" s="77" customFormat="1">
      <c r="A177" s="75"/>
      <c r="B177" s="75"/>
      <c r="C177" s="75"/>
      <c r="D177" s="75"/>
      <c r="E177" s="75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</row>
    <row r="178" spans="1:52" s="77" customFormat="1">
      <c r="A178" s="75"/>
      <c r="B178" s="75"/>
      <c r="C178" s="75"/>
      <c r="D178" s="75"/>
      <c r="E178" s="75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</row>
    <row r="179" spans="1:52" s="77" customFormat="1">
      <c r="A179" s="75"/>
      <c r="B179" s="75"/>
      <c r="C179" s="75"/>
      <c r="D179" s="75"/>
      <c r="E179" s="75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</row>
    <row r="180" spans="1:52" s="77" customFormat="1">
      <c r="A180" s="75"/>
      <c r="B180" s="75"/>
      <c r="C180" s="75"/>
      <c r="D180" s="75"/>
      <c r="E180" s="75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</row>
    <row r="181" spans="1:52" s="77" customFormat="1">
      <c r="A181" s="75"/>
      <c r="B181" s="75"/>
      <c r="C181" s="75"/>
      <c r="D181" s="75"/>
      <c r="E181" s="75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</row>
    <row r="182" spans="1:52" s="77" customFormat="1">
      <c r="A182" s="75"/>
      <c r="B182" s="75"/>
      <c r="C182" s="75"/>
      <c r="D182" s="75"/>
      <c r="E182" s="75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</row>
    <row r="183" spans="1:52" s="77" customFormat="1">
      <c r="A183" s="75"/>
      <c r="B183" s="75"/>
      <c r="C183" s="75"/>
      <c r="D183" s="75"/>
      <c r="E183" s="75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</row>
    <row r="184" spans="1:52" s="77" customFormat="1">
      <c r="A184" s="75"/>
      <c r="B184" s="75"/>
      <c r="C184" s="75"/>
      <c r="D184" s="75"/>
      <c r="E184" s="75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</row>
    <row r="185" spans="1:52" s="77" customFormat="1">
      <c r="A185" s="75"/>
      <c r="B185" s="75"/>
      <c r="C185" s="75"/>
      <c r="D185" s="75"/>
      <c r="E185" s="75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</row>
    <row r="186" spans="1:52" s="77" customFormat="1">
      <c r="A186" s="75"/>
      <c r="B186" s="75"/>
      <c r="C186" s="75"/>
      <c r="D186" s="75"/>
      <c r="E186" s="75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</row>
    <row r="187" spans="1:52" s="77" customFormat="1">
      <c r="A187" s="75"/>
      <c r="B187" s="75"/>
      <c r="C187" s="75"/>
      <c r="D187" s="75"/>
      <c r="E187" s="75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</row>
    <row r="188" spans="1:52" s="77" customFormat="1">
      <c r="A188" s="75"/>
      <c r="B188" s="75"/>
      <c r="C188" s="75"/>
      <c r="D188" s="75"/>
      <c r="E188" s="75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</row>
    <row r="189" spans="1:52" s="77" customFormat="1">
      <c r="A189" s="75"/>
      <c r="B189" s="75"/>
      <c r="C189" s="75"/>
      <c r="D189" s="75"/>
      <c r="E189" s="75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</row>
    <row r="190" spans="1:52" s="77" customFormat="1">
      <c r="A190" s="75"/>
      <c r="B190" s="75"/>
      <c r="C190" s="75"/>
      <c r="D190" s="75"/>
      <c r="E190" s="75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</row>
    <row r="191" spans="1:52" s="77" customFormat="1">
      <c r="A191" s="75"/>
      <c r="B191" s="75"/>
      <c r="C191" s="75"/>
      <c r="D191" s="75"/>
      <c r="E191" s="75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</row>
    <row r="192" spans="1:52" s="77" customFormat="1">
      <c r="A192" s="75"/>
      <c r="B192" s="75"/>
      <c r="C192" s="75"/>
      <c r="D192" s="75"/>
      <c r="E192" s="75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</row>
    <row r="193" spans="1:52" s="77" customFormat="1">
      <c r="A193" s="75"/>
      <c r="B193" s="75"/>
      <c r="C193" s="75"/>
      <c r="D193" s="75"/>
      <c r="E193" s="75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</row>
    <row r="194" spans="1:52" s="77" customFormat="1">
      <c r="A194" s="75"/>
      <c r="B194" s="75"/>
      <c r="C194" s="75"/>
      <c r="D194" s="75"/>
      <c r="E194" s="75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</row>
    <row r="195" spans="1:52" s="77" customFormat="1">
      <c r="A195" s="75"/>
      <c r="B195" s="75"/>
      <c r="C195" s="75"/>
      <c r="D195" s="75"/>
      <c r="E195" s="75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</row>
    <row r="196" spans="1:52" s="77" customFormat="1">
      <c r="A196" s="75"/>
      <c r="B196" s="75"/>
      <c r="C196" s="75"/>
      <c r="D196" s="75"/>
      <c r="E196" s="75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</row>
    <row r="197" spans="1:52" s="77" customFormat="1">
      <c r="A197" s="75"/>
      <c r="B197" s="75"/>
      <c r="C197" s="75"/>
      <c r="D197" s="75"/>
      <c r="E197" s="75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</row>
    <row r="198" spans="1:52" s="77" customFormat="1">
      <c r="A198" s="75"/>
      <c r="B198" s="75"/>
      <c r="C198" s="75"/>
      <c r="D198" s="75"/>
      <c r="E198" s="75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</row>
    <row r="199" spans="1:52" s="77" customFormat="1">
      <c r="A199" s="75"/>
      <c r="B199" s="75"/>
      <c r="C199" s="75"/>
      <c r="D199" s="75"/>
      <c r="E199" s="75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</row>
    <row r="200" spans="1:52" s="77" customFormat="1">
      <c r="A200" s="75"/>
      <c r="B200" s="75"/>
      <c r="C200" s="75"/>
      <c r="D200" s="75"/>
      <c r="E200" s="75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</row>
    <row r="201" spans="1:52" s="77" customFormat="1">
      <c r="A201" s="75"/>
      <c r="B201" s="75"/>
      <c r="C201" s="75"/>
      <c r="D201" s="75"/>
      <c r="E201" s="75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</row>
    <row r="202" spans="1:52" s="77" customFormat="1">
      <c r="A202" s="75"/>
      <c r="B202" s="75"/>
      <c r="C202" s="75"/>
      <c r="D202" s="75"/>
      <c r="E202" s="75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</row>
    <row r="203" spans="1:52" s="77" customFormat="1">
      <c r="A203" s="75"/>
      <c r="B203" s="75"/>
      <c r="C203" s="75"/>
      <c r="D203" s="75"/>
      <c r="E203" s="75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</row>
    <row r="204" spans="1:52" s="77" customFormat="1">
      <c r="A204" s="75"/>
      <c r="B204" s="75"/>
      <c r="C204" s="75"/>
      <c r="D204" s="75"/>
      <c r="E204" s="75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</row>
    <row r="205" spans="1:52" s="77" customFormat="1">
      <c r="A205" s="75"/>
      <c r="B205" s="75"/>
      <c r="C205" s="75"/>
      <c r="D205" s="75"/>
      <c r="E205" s="75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</row>
    <row r="206" spans="1:52" s="77" customFormat="1">
      <c r="A206" s="75"/>
      <c r="B206" s="75"/>
      <c r="C206" s="75"/>
      <c r="D206" s="75"/>
      <c r="E206" s="75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</row>
    <row r="207" spans="1:52" s="77" customFormat="1">
      <c r="A207" s="75"/>
      <c r="B207" s="75"/>
      <c r="C207" s="75"/>
      <c r="D207" s="75"/>
      <c r="E207" s="75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</row>
    <row r="208" spans="1:52" s="77" customFormat="1">
      <c r="A208" s="75"/>
      <c r="B208" s="75"/>
      <c r="C208" s="75"/>
      <c r="D208" s="75"/>
      <c r="E208" s="75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</row>
    <row r="209" spans="1:52" s="77" customFormat="1">
      <c r="A209" s="75"/>
      <c r="B209" s="75"/>
      <c r="C209" s="75"/>
      <c r="D209" s="75"/>
      <c r="E209" s="75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</row>
    <row r="210" spans="1:52" s="77" customFormat="1">
      <c r="A210" s="75"/>
      <c r="B210" s="75"/>
      <c r="C210" s="75"/>
      <c r="D210" s="75"/>
      <c r="E210" s="75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</row>
    <row r="211" spans="1:52" s="77" customFormat="1">
      <c r="A211" s="75"/>
      <c r="B211" s="75"/>
      <c r="C211" s="75"/>
      <c r="D211" s="75"/>
      <c r="E211" s="75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</row>
    <row r="212" spans="1:52" s="77" customFormat="1">
      <c r="A212" s="75"/>
      <c r="B212" s="75"/>
      <c r="C212" s="75"/>
      <c r="D212" s="75"/>
      <c r="E212" s="75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</row>
    <row r="213" spans="1:52" s="77" customFormat="1">
      <c r="A213" s="75"/>
      <c r="B213" s="75"/>
      <c r="C213" s="75"/>
      <c r="D213" s="75"/>
      <c r="E213" s="75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</row>
    <row r="214" spans="1:52" s="77" customFormat="1">
      <c r="A214" s="75"/>
      <c r="B214" s="75"/>
      <c r="C214" s="75"/>
      <c r="D214" s="75"/>
      <c r="E214" s="75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</row>
    <row r="215" spans="1:52" s="77" customFormat="1">
      <c r="A215" s="75"/>
      <c r="B215" s="75"/>
      <c r="C215" s="75"/>
      <c r="D215" s="75"/>
      <c r="E215" s="75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</row>
    <row r="216" spans="1:52" s="77" customFormat="1">
      <c r="A216" s="75"/>
      <c r="B216" s="75"/>
      <c r="C216" s="75"/>
      <c r="D216" s="75"/>
      <c r="E216" s="75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</row>
    <row r="217" spans="1:52" s="77" customFormat="1">
      <c r="A217" s="75"/>
      <c r="B217" s="75"/>
      <c r="C217" s="75"/>
      <c r="D217" s="75"/>
      <c r="E217" s="75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</row>
    <row r="218" spans="1:52" s="77" customFormat="1">
      <c r="A218" s="75"/>
      <c r="B218" s="75"/>
      <c r="C218" s="75"/>
      <c r="D218" s="75"/>
      <c r="E218" s="75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</row>
    <row r="219" spans="1:52" s="77" customFormat="1">
      <c r="A219" s="75"/>
      <c r="B219" s="75"/>
      <c r="C219" s="75"/>
      <c r="D219" s="75"/>
      <c r="E219" s="75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</row>
    <row r="220" spans="1:52" s="77" customFormat="1">
      <c r="A220" s="75"/>
      <c r="B220" s="75"/>
      <c r="C220" s="75"/>
      <c r="D220" s="75"/>
      <c r="E220" s="75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</row>
    <row r="221" spans="1:52" s="77" customFormat="1">
      <c r="A221" s="75"/>
      <c r="B221" s="75"/>
      <c r="C221" s="75"/>
      <c r="D221" s="75"/>
      <c r="E221" s="75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</row>
    <row r="222" spans="1:52" s="77" customFormat="1">
      <c r="A222" s="75"/>
      <c r="B222" s="75"/>
      <c r="C222" s="75"/>
      <c r="D222" s="75"/>
      <c r="E222" s="75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</row>
    <row r="223" spans="1:52" s="77" customFormat="1">
      <c r="A223" s="75"/>
      <c r="B223" s="75"/>
      <c r="C223" s="75"/>
      <c r="D223" s="75"/>
      <c r="E223" s="75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</row>
  </sheetData>
  <printOptions horizontalCentered="1"/>
  <pageMargins left="0.25" right="0.25" top="0.5" bottom="0" header="0.5" footer="0.5"/>
  <pageSetup scale="68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X181"/>
  <sheetViews>
    <sheetView topLeftCell="G22" workbookViewId="0">
      <selection activeCell="X35" sqref="X34:X35"/>
    </sheetView>
  </sheetViews>
  <sheetFormatPr defaultRowHeight="15"/>
  <cols>
    <col min="1" max="1" width="32.85546875" style="8" customWidth="1"/>
    <col min="2" max="5" width="10.42578125" style="8" customWidth="1"/>
    <col min="6" max="6" width="10.42578125" style="8" hidden="1" customWidth="1"/>
    <col min="7" max="7" width="1.7109375" style="9" customWidth="1"/>
    <col min="8" max="12" width="10.42578125" style="8" customWidth="1"/>
    <col min="13" max="13" width="1.7109375" style="9" customWidth="1"/>
    <col min="14" max="16" width="10" style="9" customWidth="1"/>
    <col min="17" max="17" width="10.85546875" style="9" customWidth="1"/>
    <col min="18" max="18" width="9.140625" style="9"/>
    <col min="19" max="22" width="9.5703125" style="9" bestFit="1" customWidth="1"/>
    <col min="23" max="255" width="9.140625" style="9"/>
    <col min="256" max="256" width="43.140625" style="9" customWidth="1"/>
    <col min="257" max="257" width="17" style="9" customWidth="1"/>
  </cols>
  <sheetData>
    <row r="1" spans="1:257">
      <c r="A1" s="5" t="s">
        <v>0</v>
      </c>
      <c r="B1" s="5"/>
      <c r="C1" s="5"/>
      <c r="D1" s="5"/>
      <c r="E1" s="5"/>
      <c r="F1" s="5"/>
      <c r="G1" s="3"/>
      <c r="H1" s="5"/>
      <c r="I1" s="5"/>
      <c r="J1" s="5"/>
      <c r="K1" s="5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pans="1:257">
      <c r="A2" s="5" t="s">
        <v>61</v>
      </c>
      <c r="B2" s="5"/>
      <c r="C2" s="5"/>
      <c r="D2" s="5"/>
      <c r="E2" s="5"/>
      <c r="F2" s="5"/>
      <c r="G2" s="3"/>
      <c r="H2" s="5"/>
      <c r="I2" s="5"/>
      <c r="J2" s="5"/>
      <c r="K2" s="5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pans="1:257">
      <c r="A3" s="7">
        <v>2013</v>
      </c>
      <c r="B3" s="5"/>
      <c r="C3" s="5"/>
      <c r="D3" s="5"/>
      <c r="E3" s="5"/>
      <c r="F3" s="5"/>
      <c r="G3" s="3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pans="1:257">
      <c r="A4" s="5"/>
      <c r="B4" s="5"/>
      <c r="C4" s="5"/>
      <c r="D4" s="5"/>
      <c r="E4" s="5"/>
      <c r="F4" s="5"/>
      <c r="G4" s="3"/>
      <c r="H4" s="5"/>
      <c r="I4" s="274"/>
      <c r="J4" s="275"/>
      <c r="K4" s="275"/>
      <c r="L4" s="275"/>
      <c r="M4" s="3"/>
      <c r="N4" s="3"/>
      <c r="O4" s="3"/>
      <c r="P4" s="3"/>
      <c r="Q4" s="69"/>
      <c r="R4" s="115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>
      <c r="A5" s="30"/>
      <c r="B5" s="164" t="s">
        <v>80</v>
      </c>
      <c r="C5" s="171" t="s">
        <v>80</v>
      </c>
      <c r="D5" s="191"/>
      <c r="E5" s="194" t="s">
        <v>17</v>
      </c>
      <c r="F5" s="48" t="s">
        <v>17</v>
      </c>
      <c r="G5" s="3"/>
      <c r="H5" s="13">
        <v>2013</v>
      </c>
      <c r="I5" s="14">
        <f>H5+1</f>
        <v>2014</v>
      </c>
      <c r="J5" s="115"/>
      <c r="K5" s="276"/>
      <c r="L5" s="276"/>
      <c r="M5" s="3"/>
      <c r="N5" s="69"/>
      <c r="O5" s="115"/>
      <c r="P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/>
      <c r="IV5"/>
      <c r="IW5"/>
    </row>
    <row r="6" spans="1:257">
      <c r="A6" s="31" t="s">
        <v>2</v>
      </c>
      <c r="B6" s="190" t="s">
        <v>3</v>
      </c>
      <c r="C6" s="190" t="s">
        <v>4</v>
      </c>
      <c r="D6" s="190" t="s">
        <v>5</v>
      </c>
      <c r="E6" s="176" t="s">
        <v>4</v>
      </c>
      <c r="F6" s="31" t="s">
        <v>4</v>
      </c>
      <c r="G6" s="3"/>
      <c r="H6" s="20" t="s">
        <v>4</v>
      </c>
      <c r="I6" s="21" t="s">
        <v>4</v>
      </c>
      <c r="J6" s="3"/>
      <c r="K6" s="273"/>
      <c r="L6" s="273"/>
      <c r="M6" s="195"/>
      <c r="N6" s="69"/>
      <c r="O6" s="115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/>
      <c r="IV6"/>
      <c r="IW6"/>
    </row>
    <row r="7" spans="1:257">
      <c r="A7" s="33"/>
      <c r="B7" s="177"/>
      <c r="C7" s="177"/>
      <c r="D7" s="177"/>
      <c r="E7" s="179"/>
      <c r="F7" s="1"/>
      <c r="H7" s="15"/>
      <c r="I7" s="16"/>
      <c r="J7" s="9"/>
      <c r="K7" s="125"/>
      <c r="L7" s="125"/>
      <c r="M7" s="111"/>
      <c r="N7" s="89"/>
      <c r="O7" s="125"/>
      <c r="IU7"/>
      <c r="IV7"/>
      <c r="IW7"/>
    </row>
    <row r="8" spans="1:257">
      <c r="A8" s="32" t="s">
        <v>6</v>
      </c>
      <c r="B8" s="180">
        <v>196363.75</v>
      </c>
      <c r="C8" s="180">
        <v>202500</v>
      </c>
      <c r="D8" s="180">
        <f>B8-C8</f>
        <v>-6136.25</v>
      </c>
      <c r="E8" s="182">
        <v>353411</v>
      </c>
      <c r="F8" s="2">
        <v>349267</v>
      </c>
      <c r="G8" s="3"/>
      <c r="H8" s="205">
        <f>Labor!B33</f>
        <v>378407</v>
      </c>
      <c r="I8" s="206">
        <f>Labor!C33</f>
        <v>393866</v>
      </c>
      <c r="J8" s="9"/>
      <c r="K8" s="125"/>
      <c r="L8" s="125"/>
      <c r="M8" s="111"/>
      <c r="N8" s="41"/>
      <c r="O8" s="41"/>
      <c r="IU8"/>
      <c r="IV8"/>
      <c r="IW8"/>
    </row>
    <row r="9" spans="1:257">
      <c r="A9" s="33"/>
      <c r="B9" s="183"/>
      <c r="C9" s="183"/>
      <c r="D9" s="183"/>
      <c r="E9" s="185"/>
      <c r="F9" s="4"/>
      <c r="H9" s="17"/>
      <c r="I9" s="18"/>
      <c r="J9" s="9"/>
      <c r="K9" s="125"/>
      <c r="L9" s="125"/>
      <c r="M9" s="111"/>
      <c r="N9" s="125"/>
      <c r="O9" s="272"/>
      <c r="IU9"/>
      <c r="IV9"/>
      <c r="IW9"/>
    </row>
    <row r="10" spans="1:257">
      <c r="A10" s="32" t="s">
        <v>7</v>
      </c>
      <c r="B10" s="183"/>
      <c r="C10" s="183"/>
      <c r="D10" s="183"/>
      <c r="E10" s="185"/>
      <c r="F10" s="4"/>
      <c r="H10" s="17"/>
      <c r="I10" s="18"/>
      <c r="J10" s="9"/>
      <c r="K10" s="125"/>
      <c r="L10" s="125"/>
      <c r="M10" s="111"/>
      <c r="IU10"/>
      <c r="IV10"/>
      <c r="IW10"/>
    </row>
    <row r="11" spans="1:257">
      <c r="A11" s="133" t="s">
        <v>63</v>
      </c>
      <c r="B11" s="183">
        <v>855</v>
      </c>
      <c r="C11" s="183">
        <v>7545</v>
      </c>
      <c r="D11" s="183">
        <f>B11-C11</f>
        <v>-6690</v>
      </c>
      <c r="E11" s="185">
        <v>7545</v>
      </c>
      <c r="F11" s="4"/>
      <c r="H11" s="53">
        <v>8820</v>
      </c>
      <c r="I11" s="138">
        <v>9119.9</v>
      </c>
      <c r="J11" s="9"/>
      <c r="K11" s="125"/>
      <c r="L11" s="125"/>
      <c r="M11" s="111"/>
      <c r="IU11"/>
      <c r="IV11"/>
      <c r="IW11"/>
    </row>
    <row r="12" spans="1:257" s="104" customFormat="1">
      <c r="A12" s="133" t="s">
        <v>62</v>
      </c>
      <c r="B12" s="183">
        <v>0</v>
      </c>
      <c r="C12" s="183">
        <v>0</v>
      </c>
      <c r="D12" s="183">
        <v>0</v>
      </c>
      <c r="E12" s="185">
        <v>0</v>
      </c>
      <c r="F12" s="118"/>
      <c r="G12" s="125"/>
      <c r="H12" s="139">
        <v>925</v>
      </c>
      <c r="I12" s="138">
        <v>820</v>
      </c>
      <c r="J12" s="125"/>
      <c r="K12" s="111"/>
      <c r="L12" s="125"/>
      <c r="M12" s="111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  <c r="IJ12" s="125"/>
      <c r="IK12" s="125"/>
      <c r="IL12" s="125"/>
      <c r="IM12" s="125"/>
      <c r="IN12" s="125"/>
      <c r="IO12" s="125"/>
      <c r="IP12" s="125"/>
      <c r="IQ12" s="125"/>
      <c r="IR12" s="125"/>
      <c r="IS12" s="125"/>
      <c r="IT12" s="125"/>
    </row>
    <row r="13" spans="1:257">
      <c r="A13" s="37" t="s">
        <v>9</v>
      </c>
      <c r="B13" s="183">
        <v>3930.0599999999995</v>
      </c>
      <c r="C13" s="183">
        <v>5892</v>
      </c>
      <c r="D13" s="183">
        <f t="shared" ref="D13:D22" si="0">B13-C13</f>
        <v>-1961.9400000000005</v>
      </c>
      <c r="E13" s="185">
        <v>7708</v>
      </c>
      <c r="F13" s="4"/>
      <c r="H13" s="139">
        <f>SUM(H14:H19)</f>
        <v>10500</v>
      </c>
      <c r="I13" s="138">
        <f t="shared" ref="I13" si="1">SUM(I14:I19)</f>
        <v>10710</v>
      </c>
      <c r="J13" s="111"/>
      <c r="K13" s="111"/>
      <c r="L13" s="111"/>
      <c r="M13" s="111"/>
      <c r="IU13"/>
      <c r="IV13"/>
      <c r="IW13"/>
    </row>
    <row r="14" spans="1:257" s="104" customFormat="1">
      <c r="A14" s="133" t="s">
        <v>84</v>
      </c>
      <c r="B14" s="183">
        <v>0</v>
      </c>
      <c r="C14" s="183">
        <v>0</v>
      </c>
      <c r="D14" s="183">
        <f t="shared" si="0"/>
        <v>0</v>
      </c>
      <c r="E14" s="185">
        <v>0</v>
      </c>
      <c r="F14" s="118"/>
      <c r="G14" s="125"/>
      <c r="H14" s="207">
        <v>1400</v>
      </c>
      <c r="I14" s="208">
        <v>1428</v>
      </c>
      <c r="J14" s="125"/>
      <c r="K14" s="125"/>
      <c r="L14" s="125"/>
      <c r="M14" s="111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</row>
    <row r="15" spans="1:257" s="104" customFormat="1">
      <c r="A15" s="133" t="s">
        <v>85</v>
      </c>
      <c r="B15" s="183">
        <v>0</v>
      </c>
      <c r="C15" s="183">
        <v>0</v>
      </c>
      <c r="D15" s="183">
        <f t="shared" si="0"/>
        <v>0</v>
      </c>
      <c r="E15" s="185">
        <v>0</v>
      </c>
      <c r="F15" s="118"/>
      <c r="G15" s="125"/>
      <c r="H15" s="207">
        <v>1200</v>
      </c>
      <c r="I15" s="208">
        <v>1224</v>
      </c>
      <c r="J15" s="125"/>
      <c r="K15" s="125"/>
      <c r="L15" s="125"/>
      <c r="M15" s="111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  <c r="IJ15" s="125"/>
      <c r="IK15" s="125"/>
      <c r="IL15" s="125"/>
      <c r="IM15" s="125"/>
      <c r="IN15" s="125"/>
      <c r="IO15" s="125"/>
      <c r="IP15" s="125"/>
      <c r="IQ15" s="125"/>
      <c r="IR15" s="125"/>
      <c r="IS15" s="125"/>
      <c r="IT15" s="125"/>
    </row>
    <row r="16" spans="1:257" s="104" customFormat="1">
      <c r="A16" s="133" t="s">
        <v>83</v>
      </c>
      <c r="B16" s="183">
        <v>0</v>
      </c>
      <c r="C16" s="183">
        <v>0</v>
      </c>
      <c r="D16" s="183">
        <f t="shared" si="0"/>
        <v>0</v>
      </c>
      <c r="E16" s="185">
        <v>0</v>
      </c>
      <c r="F16" s="118"/>
      <c r="G16" s="125"/>
      <c r="H16" s="207">
        <v>5400</v>
      </c>
      <c r="I16" s="208">
        <v>5508</v>
      </c>
      <c r="J16" s="125"/>
      <c r="K16" s="125"/>
      <c r="L16" s="125"/>
      <c r="M16" s="111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  <c r="IJ16" s="125"/>
      <c r="IK16" s="125"/>
      <c r="IL16" s="125"/>
      <c r="IM16" s="125"/>
      <c r="IN16" s="125"/>
      <c r="IO16" s="125"/>
      <c r="IP16" s="125"/>
      <c r="IQ16" s="125"/>
      <c r="IR16" s="125"/>
      <c r="IS16" s="125"/>
      <c r="IT16" s="125"/>
    </row>
    <row r="17" spans="1:257" s="104" customFormat="1">
      <c r="A17" s="133" t="s">
        <v>86</v>
      </c>
      <c r="B17" s="183">
        <v>0</v>
      </c>
      <c r="C17" s="183">
        <v>0</v>
      </c>
      <c r="D17" s="183">
        <f t="shared" si="0"/>
        <v>0</v>
      </c>
      <c r="E17" s="185">
        <v>0</v>
      </c>
      <c r="F17" s="118"/>
      <c r="G17" s="125"/>
      <c r="H17" s="207">
        <v>150</v>
      </c>
      <c r="I17" s="208">
        <v>153</v>
      </c>
      <c r="J17" s="125"/>
      <c r="K17" s="125"/>
      <c r="L17" s="125"/>
      <c r="M17" s="111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  <c r="IJ17" s="125"/>
      <c r="IK17" s="125"/>
      <c r="IL17" s="125"/>
      <c r="IM17" s="125"/>
      <c r="IN17" s="125"/>
      <c r="IO17" s="125"/>
      <c r="IP17" s="125"/>
      <c r="IQ17" s="125"/>
      <c r="IR17" s="125"/>
      <c r="IS17" s="125"/>
      <c r="IT17" s="125"/>
    </row>
    <row r="18" spans="1:257" s="104" customFormat="1">
      <c r="A18" s="133" t="s">
        <v>87</v>
      </c>
      <c r="B18" s="183">
        <v>0</v>
      </c>
      <c r="C18" s="183">
        <v>0</v>
      </c>
      <c r="D18" s="183">
        <f t="shared" si="0"/>
        <v>0</v>
      </c>
      <c r="E18" s="185">
        <v>0</v>
      </c>
      <c r="F18" s="118"/>
      <c r="G18" s="125"/>
      <c r="H18" s="207">
        <v>350</v>
      </c>
      <c r="I18" s="208">
        <v>357</v>
      </c>
      <c r="J18" s="125"/>
      <c r="K18" s="125"/>
      <c r="L18" s="125"/>
      <c r="M18" s="111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  <c r="IJ18" s="125"/>
      <c r="IK18" s="125"/>
      <c r="IL18" s="125"/>
      <c r="IM18" s="125"/>
      <c r="IN18" s="125"/>
      <c r="IO18" s="125"/>
      <c r="IP18" s="125"/>
      <c r="IQ18" s="125"/>
      <c r="IR18" s="125"/>
      <c r="IS18" s="125"/>
      <c r="IT18" s="125"/>
    </row>
    <row r="19" spans="1:257" s="104" customFormat="1">
      <c r="A19" s="133" t="s">
        <v>89</v>
      </c>
      <c r="B19" s="183">
        <v>0</v>
      </c>
      <c r="C19" s="183">
        <v>0</v>
      </c>
      <c r="D19" s="183">
        <f t="shared" si="0"/>
        <v>0</v>
      </c>
      <c r="E19" s="185">
        <v>0</v>
      </c>
      <c r="F19" s="118"/>
      <c r="G19" s="125"/>
      <c r="H19" s="207">
        <v>2000</v>
      </c>
      <c r="I19" s="208">
        <v>2040</v>
      </c>
      <c r="J19" s="125"/>
      <c r="K19" s="125"/>
      <c r="L19" s="125"/>
      <c r="M19" s="111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  <c r="IJ19" s="125"/>
      <c r="IK19" s="125"/>
      <c r="IL19" s="125"/>
      <c r="IM19" s="125"/>
      <c r="IN19" s="125"/>
      <c r="IO19" s="125"/>
      <c r="IP19" s="125"/>
      <c r="IQ19" s="125"/>
      <c r="IR19" s="125"/>
      <c r="IS19" s="125"/>
      <c r="IT19" s="125"/>
    </row>
    <row r="20" spans="1:257">
      <c r="A20" s="37" t="s">
        <v>10</v>
      </c>
      <c r="B20" s="183">
        <v>786.39</v>
      </c>
      <c r="C20" s="183">
        <v>1169</v>
      </c>
      <c r="D20" s="183">
        <f t="shared" si="0"/>
        <v>-382.61</v>
      </c>
      <c r="E20" s="185">
        <v>2000</v>
      </c>
      <c r="F20" s="4"/>
      <c r="H20" s="53">
        <v>1000.0000000000001</v>
      </c>
      <c r="I20" s="138">
        <v>1020.0000000000001</v>
      </c>
      <c r="J20" s="9"/>
      <c r="K20" s="125"/>
      <c r="L20" s="125"/>
      <c r="M20" s="111"/>
      <c r="IU20"/>
      <c r="IV20"/>
      <c r="IW20"/>
    </row>
    <row r="21" spans="1:257">
      <c r="A21" s="37" t="s">
        <v>12</v>
      </c>
      <c r="B21" s="183">
        <v>0</v>
      </c>
      <c r="C21" s="183">
        <v>1500</v>
      </c>
      <c r="D21" s="183">
        <f t="shared" si="0"/>
        <v>-1500</v>
      </c>
      <c r="E21" s="185">
        <v>9000</v>
      </c>
      <c r="F21" s="4"/>
      <c r="H21" s="53">
        <v>5000</v>
      </c>
      <c r="I21" s="138">
        <v>5100</v>
      </c>
      <c r="J21" s="9"/>
      <c r="K21" s="125"/>
      <c r="L21" s="125"/>
      <c r="M21" s="111"/>
      <c r="IU21"/>
      <c r="IV21"/>
      <c r="IW21"/>
    </row>
    <row r="22" spans="1:257" s="104" customFormat="1">
      <c r="A22" s="133" t="s">
        <v>81</v>
      </c>
      <c r="B22" s="183">
        <v>2883.93</v>
      </c>
      <c r="C22" s="183">
        <v>0</v>
      </c>
      <c r="D22" s="183">
        <f t="shared" si="0"/>
        <v>2883.93</v>
      </c>
      <c r="E22" s="185">
        <v>0</v>
      </c>
      <c r="F22" s="118"/>
      <c r="G22" s="125"/>
      <c r="H22" s="139">
        <v>0</v>
      </c>
      <c r="I22" s="140">
        <v>0</v>
      </c>
      <c r="J22" s="125"/>
      <c r="K22" s="125"/>
      <c r="L22" s="125"/>
      <c r="M22" s="111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  <c r="IJ22" s="125"/>
      <c r="IK22" s="125"/>
      <c r="IL22" s="125"/>
      <c r="IM22" s="125"/>
      <c r="IN22" s="125"/>
      <c r="IO22" s="125"/>
      <c r="IP22" s="125"/>
      <c r="IQ22" s="125"/>
      <c r="IR22" s="125"/>
      <c r="IS22" s="125"/>
      <c r="IT22" s="125"/>
    </row>
    <row r="23" spans="1:257">
      <c r="A23" s="39" t="s">
        <v>15</v>
      </c>
      <c r="B23" s="169">
        <f>SUM(B11:B22)</f>
        <v>8455.3799999999992</v>
      </c>
      <c r="C23" s="192">
        <f>SUM(C11:C22)</f>
        <v>16106</v>
      </c>
      <c r="D23" s="192">
        <f>B23-C23</f>
        <v>-7650.6200000000008</v>
      </c>
      <c r="E23" s="193">
        <f>SUM(E11:E22)</f>
        <v>26253</v>
      </c>
      <c r="F23" s="19"/>
      <c r="H23" s="65">
        <f>SUM(H11:H13,H20:H22)</f>
        <v>26245</v>
      </c>
      <c r="I23" s="209">
        <f t="shared" ref="I23" si="2">SUM(I11:I13,I20:I22)</f>
        <v>26769.9</v>
      </c>
      <c r="J23" s="9"/>
      <c r="K23" s="125"/>
      <c r="L23" s="125"/>
      <c r="M23" s="111"/>
      <c r="IU23"/>
      <c r="IV23"/>
      <c r="IW23"/>
    </row>
    <row r="24" spans="1:257" ht="15.75" thickBot="1">
      <c r="A24" s="38" t="s">
        <v>16</v>
      </c>
      <c r="B24" s="34">
        <f>B8+B23</f>
        <v>204819.13</v>
      </c>
      <c r="C24" s="35">
        <f>C8+C23</f>
        <v>218606</v>
      </c>
      <c r="D24" s="35">
        <f>D8+D23</f>
        <v>-13786.87</v>
      </c>
      <c r="E24" s="36">
        <f>E8+E23</f>
        <v>379664</v>
      </c>
      <c r="F24" s="36"/>
      <c r="G24" s="8"/>
      <c r="H24" s="28">
        <f>H8+H23</f>
        <v>404652</v>
      </c>
      <c r="I24" s="29">
        <f t="shared" ref="I24" si="3">I8+I23</f>
        <v>420635.9</v>
      </c>
      <c r="K24" s="125"/>
      <c r="L24" s="125"/>
      <c r="M24" s="135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/>
      <c r="IV24"/>
      <c r="IW24"/>
    </row>
    <row r="25" spans="1:257" ht="15.75" thickTop="1">
      <c r="N25" s="8"/>
      <c r="O25" s="8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</row>
    <row r="26" spans="1:257">
      <c r="E26" s="61"/>
      <c r="F26" s="61"/>
      <c r="G26" s="111"/>
      <c r="H26" s="60"/>
      <c r="I26" s="60"/>
      <c r="J26" s="60"/>
      <c r="K26" s="60"/>
      <c r="L26" s="60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</row>
    <row r="27" spans="1:257">
      <c r="E27" s="63"/>
      <c r="F27" s="63"/>
      <c r="G27" s="111"/>
      <c r="H27" s="135"/>
      <c r="I27" s="135"/>
      <c r="J27" s="135"/>
      <c r="K27" s="135"/>
      <c r="L27" s="135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</row>
    <row r="28" spans="1:257">
      <c r="A28" s="123" t="s">
        <v>92</v>
      </c>
      <c r="E28" s="61"/>
      <c r="F28" s="57"/>
      <c r="G28" s="111"/>
      <c r="H28" s="60"/>
      <c r="I28" s="60"/>
      <c r="J28" s="60"/>
      <c r="K28" s="60"/>
      <c r="L28" s="60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</row>
    <row r="29" spans="1:257">
      <c r="E29" s="63"/>
      <c r="F29" s="11"/>
      <c r="G29" s="111"/>
      <c r="H29" s="26"/>
      <c r="I29" s="26"/>
      <c r="J29" s="26"/>
      <c r="K29" s="26"/>
      <c r="L29" s="26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</row>
    <row r="30" spans="1:257">
      <c r="S30" s="283" t="s">
        <v>90</v>
      </c>
      <c r="T30" s="283"/>
      <c r="U30" s="283"/>
      <c r="V30" s="283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</row>
    <row r="31" spans="1:257">
      <c r="A31" s="64" t="s">
        <v>82</v>
      </c>
      <c r="B31" s="44" t="s">
        <v>48</v>
      </c>
      <c r="C31" s="44" t="s">
        <v>49</v>
      </c>
      <c r="D31" s="44" t="s">
        <v>50</v>
      </c>
      <c r="E31" s="44" t="s">
        <v>51</v>
      </c>
      <c r="F31" s="47"/>
      <c r="G31" s="277" t="s">
        <v>52</v>
      </c>
      <c r="H31" s="277"/>
      <c r="I31" s="44" t="s">
        <v>53</v>
      </c>
      <c r="J31" s="44" t="s">
        <v>54</v>
      </c>
      <c r="K31" s="44" t="s">
        <v>55</v>
      </c>
      <c r="L31" s="277" t="s">
        <v>56</v>
      </c>
      <c r="M31" s="277"/>
      <c r="N31" s="45" t="s">
        <v>57</v>
      </c>
      <c r="O31" s="45" t="s">
        <v>58</v>
      </c>
      <c r="P31" s="45" t="s">
        <v>59</v>
      </c>
      <c r="Q31" s="46" t="s">
        <v>60</v>
      </c>
      <c r="S31" s="9">
        <v>2014</v>
      </c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6"/>
      <c r="IV31"/>
      <c r="IW31"/>
    </row>
    <row r="32" spans="1:257">
      <c r="A32" s="33"/>
      <c r="G32" s="278"/>
      <c r="H32" s="278"/>
      <c r="L32" s="286"/>
      <c r="M32" s="286"/>
      <c r="Q32" s="40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6"/>
      <c r="IV32"/>
      <c r="IW32"/>
    </row>
    <row r="33" spans="1:258">
      <c r="A33" s="133" t="s">
        <v>63</v>
      </c>
      <c r="B33" s="54"/>
      <c r="C33" s="54"/>
      <c r="D33" s="54">
        <v>5320</v>
      </c>
      <c r="E33" s="54"/>
      <c r="F33" s="52"/>
      <c r="G33" s="279">
        <v>3500</v>
      </c>
      <c r="H33" s="279"/>
      <c r="I33" s="55"/>
      <c r="J33" s="55"/>
      <c r="K33" s="55"/>
      <c r="L33" s="279"/>
      <c r="M33" s="279"/>
      <c r="N33" s="62"/>
      <c r="O33" s="62"/>
      <c r="P33" s="62"/>
      <c r="Q33" s="42">
        <f>SUM(B33:P33)</f>
        <v>8820</v>
      </c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6"/>
      <c r="IV33"/>
      <c r="IW33"/>
    </row>
    <row r="34" spans="1:258" s="104" customFormat="1">
      <c r="A34" s="133" t="s">
        <v>62</v>
      </c>
      <c r="B34" s="135"/>
      <c r="C34" s="135"/>
      <c r="D34" s="135"/>
      <c r="E34" s="135"/>
      <c r="F34" s="135"/>
      <c r="G34" s="279">
        <v>295</v>
      </c>
      <c r="H34" s="279"/>
      <c r="I34" s="135">
        <v>125</v>
      </c>
      <c r="J34" s="135">
        <v>220</v>
      </c>
      <c r="K34" s="135">
        <v>75</v>
      </c>
      <c r="L34" s="279">
        <v>210</v>
      </c>
      <c r="M34" s="279"/>
      <c r="N34" s="135"/>
      <c r="O34" s="135"/>
      <c r="P34" s="135"/>
      <c r="Q34" s="197">
        <f>SUM(B34:P34)</f>
        <v>925</v>
      </c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124"/>
    </row>
    <row r="35" spans="1:258" s="104" customFormat="1">
      <c r="A35" s="133" t="s">
        <v>84</v>
      </c>
      <c r="B35" s="135">
        <v>50</v>
      </c>
      <c r="C35" s="135">
        <v>50</v>
      </c>
      <c r="D35" s="135">
        <v>50</v>
      </c>
      <c r="E35" s="135">
        <v>50</v>
      </c>
      <c r="F35" s="135"/>
      <c r="G35" s="279">
        <f>800+50</f>
        <v>850</v>
      </c>
      <c r="H35" s="279"/>
      <c r="I35" s="135">
        <v>50</v>
      </c>
      <c r="J35" s="135">
        <v>50</v>
      </c>
      <c r="K35" s="135">
        <v>50</v>
      </c>
      <c r="L35" s="279">
        <v>50</v>
      </c>
      <c r="M35" s="279"/>
      <c r="N35" s="135">
        <v>50</v>
      </c>
      <c r="O35" s="135">
        <v>50</v>
      </c>
      <c r="P35" s="135">
        <v>50</v>
      </c>
      <c r="Q35" s="42">
        <f t="shared" ref="Q35:Q42" si="4">SUM(B35:P35)</f>
        <v>1400</v>
      </c>
      <c r="R35" s="125"/>
      <c r="S35" s="89">
        <f>Q35*1.02</f>
        <v>1428</v>
      </c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124"/>
    </row>
    <row r="36" spans="1:258" s="104" customFormat="1">
      <c r="A36" s="133" t="s">
        <v>85</v>
      </c>
      <c r="B36" s="135">
        <v>27</v>
      </c>
      <c r="C36" s="135">
        <v>27</v>
      </c>
      <c r="D36" s="135">
        <v>27</v>
      </c>
      <c r="E36" s="135">
        <v>27</v>
      </c>
      <c r="F36" s="135"/>
      <c r="G36" s="279">
        <f>250+27</f>
        <v>277</v>
      </c>
      <c r="H36" s="279"/>
      <c r="I36" s="135">
        <v>27</v>
      </c>
      <c r="J36" s="135">
        <f>625+27</f>
        <v>652</v>
      </c>
      <c r="K36" s="135">
        <v>27</v>
      </c>
      <c r="L36" s="279">
        <v>27</v>
      </c>
      <c r="M36" s="279"/>
      <c r="N36" s="135">
        <v>27</v>
      </c>
      <c r="O36" s="135">
        <v>27</v>
      </c>
      <c r="P36" s="135">
        <v>28</v>
      </c>
      <c r="Q36" s="42">
        <f t="shared" si="4"/>
        <v>1200</v>
      </c>
      <c r="R36" s="125"/>
      <c r="S36" s="89">
        <f t="shared" ref="S36:S39" si="5">Q36*1.02</f>
        <v>1224</v>
      </c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124"/>
    </row>
    <row r="37" spans="1:258" s="104" customFormat="1">
      <c r="A37" s="133" t="s">
        <v>83</v>
      </c>
      <c r="B37" s="135">
        <f>121+8</f>
        <v>129</v>
      </c>
      <c r="C37" s="135">
        <f>121+8</f>
        <v>129</v>
      </c>
      <c r="D37" s="135">
        <f>121+8</f>
        <v>129</v>
      </c>
      <c r="E37" s="135">
        <f>121+8</f>
        <v>129</v>
      </c>
      <c r="F37" s="135"/>
      <c r="G37" s="279">
        <f>1350+121+8</f>
        <v>1479</v>
      </c>
      <c r="H37" s="279"/>
      <c r="I37" s="135">
        <f>121+8</f>
        <v>129</v>
      </c>
      <c r="J37" s="135">
        <f>2500+121+8</f>
        <v>2629</v>
      </c>
      <c r="K37" s="135">
        <f>121+8</f>
        <v>129</v>
      </c>
      <c r="L37" s="279">
        <f>121+8</f>
        <v>129</v>
      </c>
      <c r="M37" s="279"/>
      <c r="N37" s="135">
        <f>121+8</f>
        <v>129</v>
      </c>
      <c r="O37" s="135">
        <f>121+8</f>
        <v>129</v>
      </c>
      <c r="P37" s="135">
        <v>131</v>
      </c>
      <c r="Q37" s="42">
        <f t="shared" si="4"/>
        <v>5400</v>
      </c>
      <c r="R37" s="125"/>
      <c r="S37" s="89">
        <f t="shared" si="5"/>
        <v>5508</v>
      </c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124"/>
    </row>
    <row r="38" spans="1:258" s="104" customFormat="1">
      <c r="A38" s="133" t="s">
        <v>86</v>
      </c>
      <c r="B38" s="135">
        <v>12</v>
      </c>
      <c r="C38" s="135">
        <v>12</v>
      </c>
      <c r="D38" s="135">
        <v>12</v>
      </c>
      <c r="E38" s="135">
        <v>12</v>
      </c>
      <c r="F38" s="135"/>
      <c r="G38" s="279">
        <v>12</v>
      </c>
      <c r="H38" s="279"/>
      <c r="I38" s="135">
        <v>12</v>
      </c>
      <c r="J38" s="135">
        <v>13</v>
      </c>
      <c r="K38" s="135">
        <v>13</v>
      </c>
      <c r="L38" s="279">
        <v>13</v>
      </c>
      <c r="M38" s="279"/>
      <c r="N38" s="135">
        <v>13</v>
      </c>
      <c r="O38" s="135">
        <v>13</v>
      </c>
      <c r="P38" s="135">
        <v>13</v>
      </c>
      <c r="Q38" s="42">
        <f t="shared" si="4"/>
        <v>150</v>
      </c>
      <c r="R38" s="125"/>
      <c r="S38" s="89">
        <f t="shared" si="5"/>
        <v>153</v>
      </c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124"/>
    </row>
    <row r="39" spans="1:258" s="104" customFormat="1">
      <c r="A39" s="133" t="s">
        <v>87</v>
      </c>
      <c r="B39" s="135"/>
      <c r="C39" s="135"/>
      <c r="D39" s="135"/>
      <c r="E39" s="135"/>
      <c r="F39" s="135"/>
      <c r="G39" s="281"/>
      <c r="H39" s="281"/>
      <c r="I39" s="135"/>
      <c r="J39" s="135">
        <v>350</v>
      </c>
      <c r="K39" s="135"/>
      <c r="L39" s="279"/>
      <c r="M39" s="279"/>
      <c r="N39" s="135"/>
      <c r="O39" s="135"/>
      <c r="P39" s="135"/>
      <c r="Q39" s="42">
        <f t="shared" si="4"/>
        <v>350</v>
      </c>
      <c r="R39" s="125"/>
      <c r="S39" s="89">
        <f t="shared" si="5"/>
        <v>357</v>
      </c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S39" s="59"/>
      <c r="IT39" s="59"/>
      <c r="IU39" s="124"/>
    </row>
    <row r="40" spans="1:258" s="104" customFormat="1">
      <c r="A40" s="133" t="s">
        <v>89</v>
      </c>
      <c r="B40" s="135"/>
      <c r="C40" s="135"/>
      <c r="D40" s="135"/>
      <c r="E40" s="135"/>
      <c r="F40" s="135"/>
      <c r="G40" s="279">
        <v>2000</v>
      </c>
      <c r="H40" s="279"/>
      <c r="I40" s="135"/>
      <c r="J40" s="135"/>
      <c r="K40" s="135"/>
      <c r="L40" s="279"/>
      <c r="M40" s="279"/>
      <c r="N40" s="135"/>
      <c r="O40" s="135"/>
      <c r="P40" s="135"/>
      <c r="Q40" s="42">
        <f t="shared" si="4"/>
        <v>2000</v>
      </c>
      <c r="R40" s="125"/>
      <c r="S40" s="89">
        <f t="shared" ref="S40" si="6">Q40*1.02</f>
        <v>2040</v>
      </c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  <c r="IJ40" s="59"/>
      <c r="IK40" s="59"/>
      <c r="IL40" s="59"/>
      <c r="IM40" s="59"/>
      <c r="IN40" s="59"/>
      <c r="IO40" s="59"/>
      <c r="IP40" s="59"/>
      <c r="IQ40" s="59"/>
      <c r="IR40" s="59"/>
      <c r="IS40" s="59"/>
      <c r="IT40" s="59"/>
      <c r="IU40" s="124"/>
    </row>
    <row r="41" spans="1:258" ht="15.75" thickBot="1">
      <c r="A41" s="37" t="s">
        <v>10</v>
      </c>
      <c r="B41" s="54">
        <v>83.333333333333329</v>
      </c>
      <c r="C41" s="54">
        <v>83.333333333333329</v>
      </c>
      <c r="D41" s="54">
        <v>83.333333333333329</v>
      </c>
      <c r="E41" s="54">
        <v>83.333333333333329</v>
      </c>
      <c r="F41" s="52"/>
      <c r="G41" s="279">
        <v>83.333333333333329</v>
      </c>
      <c r="H41" s="279"/>
      <c r="I41" s="55">
        <v>83.333333333333329</v>
      </c>
      <c r="J41" s="55">
        <v>83.333333333333329</v>
      </c>
      <c r="K41" s="55">
        <v>83.333333333333329</v>
      </c>
      <c r="L41" s="279">
        <v>83.333333333333329</v>
      </c>
      <c r="M41" s="279"/>
      <c r="N41" s="62">
        <v>83.333333333333329</v>
      </c>
      <c r="O41" s="62">
        <v>83.333333333333329</v>
      </c>
      <c r="P41" s="62">
        <v>83.333333333333329</v>
      </c>
      <c r="Q41" s="42">
        <f t="shared" si="4"/>
        <v>1000.0000000000001</v>
      </c>
      <c r="S41" s="204">
        <f>SUM(S35:S40)</f>
        <v>10710</v>
      </c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6"/>
      <c r="IV41"/>
      <c r="IW41"/>
    </row>
    <row r="42" spans="1:258" ht="15.75" thickTop="1">
      <c r="A42" s="37" t="s">
        <v>12</v>
      </c>
      <c r="B42" s="54"/>
      <c r="C42" s="54"/>
      <c r="D42" s="54"/>
      <c r="E42" s="54"/>
      <c r="F42" s="52"/>
      <c r="G42" s="282"/>
      <c r="H42" s="282"/>
      <c r="I42" s="55"/>
      <c r="J42" s="55">
        <v>833.33333333333337</v>
      </c>
      <c r="K42" s="55">
        <v>833.33333333333337</v>
      </c>
      <c r="L42" s="280">
        <v>833.33333333333337</v>
      </c>
      <c r="M42" s="280"/>
      <c r="N42" s="62">
        <v>833.33333333333337</v>
      </c>
      <c r="O42" s="62">
        <v>833.33333333333337</v>
      </c>
      <c r="P42" s="62">
        <v>833.33333333333337</v>
      </c>
      <c r="Q42" s="42">
        <f t="shared" si="4"/>
        <v>5000</v>
      </c>
      <c r="S42" s="41">
        <f>S41-I13</f>
        <v>0</v>
      </c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6"/>
      <c r="IV42"/>
      <c r="IW42"/>
    </row>
    <row r="43" spans="1:258">
      <c r="A43" s="43"/>
      <c r="B43" s="200">
        <f>SUM(B33:B42)</f>
        <v>301.33333333333331</v>
      </c>
      <c r="C43" s="200">
        <f>SUM(C33:C42)</f>
        <v>301.33333333333331</v>
      </c>
      <c r="D43" s="200">
        <f>SUM(D33:D42)</f>
        <v>5621.333333333333</v>
      </c>
      <c r="E43" s="200">
        <f>SUM(E33:E42)</f>
        <v>301.33333333333331</v>
      </c>
      <c r="F43" s="200"/>
      <c r="G43" s="284">
        <f>SUM(G33:G42)</f>
        <v>8496.3333333333339</v>
      </c>
      <c r="H43" s="284"/>
      <c r="I43" s="200">
        <f>SUM(I33:I42)</f>
        <v>426.33333333333331</v>
      </c>
      <c r="J43" s="200">
        <f>SUM(J33:J42)</f>
        <v>4830.666666666667</v>
      </c>
      <c r="K43" s="200">
        <f>SUM(K33:K42)</f>
        <v>1210.6666666666667</v>
      </c>
      <c r="L43" s="284">
        <f>SUM(L33:L42)</f>
        <v>1345.6666666666667</v>
      </c>
      <c r="M43" s="284"/>
      <c r="N43" s="200">
        <f>SUM(N33:N42)</f>
        <v>1135.6666666666667</v>
      </c>
      <c r="O43" s="200">
        <f>SUM(O33:O42)</f>
        <v>1135.6666666666667</v>
      </c>
      <c r="P43" s="200">
        <f>SUM(P33:P42)</f>
        <v>1138.6666666666667</v>
      </c>
      <c r="Q43" s="201">
        <f>SUM(B43:P43)</f>
        <v>26245.000000000007</v>
      </c>
      <c r="R43" s="170">
        <f>Q43-H23</f>
        <v>0</v>
      </c>
      <c r="S43" s="111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6"/>
    </row>
    <row r="44" spans="1:258">
      <c r="A44" s="57"/>
      <c r="B44" s="57"/>
      <c r="C44" s="57"/>
      <c r="D44" s="57"/>
      <c r="E44" s="57"/>
      <c r="F44" s="57"/>
      <c r="G44" s="285"/>
      <c r="H44" s="285"/>
      <c r="I44" s="57"/>
      <c r="J44" s="57"/>
      <c r="K44" s="57"/>
      <c r="L44" s="286"/>
      <c r="M44" s="286"/>
      <c r="N44" s="111"/>
      <c r="O44" s="111"/>
      <c r="P44" s="111"/>
      <c r="S44" s="111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6"/>
    </row>
    <row r="45" spans="1:258" s="104" customFormat="1">
      <c r="A45" s="105" t="s">
        <v>88</v>
      </c>
      <c r="B45" s="202">
        <f>SUM(B35:B40)</f>
        <v>218</v>
      </c>
      <c r="C45" s="202">
        <f t="shared" ref="C45:E45" si="7">SUM(C35:C40)</f>
        <v>218</v>
      </c>
      <c r="D45" s="202">
        <f t="shared" si="7"/>
        <v>218</v>
      </c>
      <c r="E45" s="202">
        <f t="shared" si="7"/>
        <v>218</v>
      </c>
      <c r="F45" s="202">
        <f>SUM(F35:F39)</f>
        <v>0</v>
      </c>
      <c r="G45" s="280">
        <f>SUM(G35:G40)</f>
        <v>4618</v>
      </c>
      <c r="H45" s="280"/>
      <c r="I45" s="202">
        <f>SUM(I35:I40)</f>
        <v>218</v>
      </c>
      <c r="J45" s="202">
        <f t="shared" ref="J45:K45" si="8">SUM(J35:J40)</f>
        <v>3694</v>
      </c>
      <c r="K45" s="202">
        <f t="shared" si="8"/>
        <v>219</v>
      </c>
      <c r="L45" s="280">
        <f>SUM(L35:L40)</f>
        <v>219</v>
      </c>
      <c r="M45" s="280"/>
      <c r="N45" s="202">
        <f>SUM(N35:N40)</f>
        <v>219</v>
      </c>
      <c r="O45" s="202">
        <f>SUM(O35:O40)</f>
        <v>219</v>
      </c>
      <c r="P45" s="202">
        <f>SUM(P35:P40)</f>
        <v>222</v>
      </c>
      <c r="Q45" s="203">
        <f>SUM(B45:P45)</f>
        <v>10500</v>
      </c>
      <c r="R45" s="111"/>
      <c r="S45" s="111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5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  <c r="IV45" s="59"/>
      <c r="IW45" s="59"/>
      <c r="IX45" s="124"/>
    </row>
    <row r="46" spans="1:258" s="104" customFormat="1">
      <c r="A46" s="57"/>
      <c r="B46" s="57"/>
      <c r="C46" s="57"/>
      <c r="D46" s="57"/>
      <c r="E46" s="57"/>
      <c r="F46" s="57"/>
      <c r="G46" s="198"/>
      <c r="H46" s="198"/>
      <c r="I46" s="57"/>
      <c r="J46" s="57"/>
      <c r="K46" s="57"/>
      <c r="L46" s="199"/>
      <c r="M46" s="199"/>
      <c r="N46" s="111"/>
      <c r="O46" s="111"/>
      <c r="P46" s="111"/>
      <c r="Q46" s="170">
        <f>Q45-H13</f>
        <v>0</v>
      </c>
      <c r="R46" s="111"/>
      <c r="S46" s="111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  <c r="IV46" s="59"/>
      <c r="IW46" s="59"/>
      <c r="IX46" s="124"/>
    </row>
    <row r="47" spans="1:258" s="104" customFormat="1">
      <c r="A47" s="162"/>
      <c r="B47" s="135"/>
      <c r="C47" s="135"/>
      <c r="D47" s="135"/>
      <c r="E47" s="135"/>
      <c r="F47" s="135"/>
      <c r="G47" s="111"/>
      <c r="H47" s="51"/>
      <c r="I47" s="135"/>
      <c r="J47" s="135"/>
      <c r="K47" s="135"/>
      <c r="L47" s="51"/>
      <c r="M47" s="51"/>
      <c r="N47" s="135"/>
      <c r="O47" s="135"/>
      <c r="P47" s="135"/>
      <c r="Q47" s="170"/>
      <c r="R47" s="170"/>
      <c r="S47" s="111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  <c r="IW47" s="59"/>
      <c r="IX47" s="124"/>
    </row>
    <row r="48" spans="1:258" s="104" customFormat="1">
      <c r="A48" s="162"/>
      <c r="B48" s="135"/>
      <c r="C48" s="135"/>
      <c r="D48" s="135"/>
      <c r="E48" s="135"/>
      <c r="F48" s="135"/>
      <c r="G48" s="111"/>
      <c r="H48" s="51"/>
      <c r="I48" s="135"/>
      <c r="J48" s="135"/>
      <c r="K48" s="135"/>
      <c r="L48" s="51"/>
      <c r="M48" s="51"/>
      <c r="N48" s="135"/>
      <c r="O48" s="135"/>
      <c r="P48" s="135"/>
      <c r="Q48" s="170"/>
      <c r="R48" s="170"/>
      <c r="S48" s="111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  <c r="IX48" s="124"/>
    </row>
    <row r="49" spans="1:258" s="104" customFormat="1">
      <c r="A49" s="162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70"/>
      <c r="R49" s="170"/>
      <c r="S49" s="111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S49" s="59"/>
      <c r="IT49" s="59"/>
      <c r="IU49" s="59"/>
      <c r="IV49" s="59"/>
      <c r="IW49" s="59"/>
      <c r="IX49" s="124"/>
    </row>
    <row r="50" spans="1:258" s="104" customFormat="1">
      <c r="A50" s="162"/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70"/>
      <c r="R50" s="170"/>
      <c r="S50" s="111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  <c r="IW50" s="59"/>
      <c r="IX50" s="124"/>
    </row>
    <row r="51" spans="1:258" s="104" customFormat="1">
      <c r="A51" s="162"/>
      <c r="B51" s="135"/>
      <c r="C51" s="135"/>
      <c r="D51" s="135"/>
      <c r="E51" s="135"/>
      <c r="F51" s="135"/>
      <c r="G51" s="111"/>
      <c r="H51" s="51"/>
      <c r="I51" s="135"/>
      <c r="J51" s="135"/>
      <c r="K51" s="135"/>
      <c r="L51" s="135"/>
      <c r="M51" s="135"/>
      <c r="N51" s="135"/>
      <c r="O51" s="135"/>
      <c r="P51" s="135"/>
      <c r="Q51" s="170"/>
      <c r="R51" s="170"/>
      <c r="S51" s="111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  <c r="IX51" s="124"/>
    </row>
    <row r="52" spans="1:258" s="104" customFormat="1">
      <c r="A52" s="57"/>
      <c r="B52" s="135"/>
      <c r="C52" s="135"/>
      <c r="D52" s="135"/>
      <c r="E52" s="135"/>
      <c r="F52" s="135"/>
      <c r="G52" s="51"/>
      <c r="H52" s="51"/>
      <c r="I52" s="135"/>
      <c r="J52" s="135"/>
      <c r="K52" s="135"/>
      <c r="L52" s="51"/>
      <c r="M52" s="51"/>
      <c r="N52" s="135"/>
      <c r="O52" s="135"/>
      <c r="P52" s="135"/>
      <c r="Q52" s="170"/>
      <c r="R52" s="111"/>
      <c r="S52" s="111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124"/>
    </row>
    <row r="53" spans="1:258" s="104" customFormat="1">
      <c r="A53" s="57"/>
      <c r="B53" s="57"/>
      <c r="C53" s="57"/>
      <c r="D53" s="57"/>
      <c r="E53" s="57"/>
      <c r="F53" s="57"/>
      <c r="G53" s="111"/>
      <c r="H53" s="57"/>
      <c r="I53" s="57"/>
      <c r="J53" s="57"/>
      <c r="K53" s="57"/>
      <c r="L53" s="57"/>
      <c r="M53" s="111"/>
      <c r="N53" s="111"/>
      <c r="O53" s="111"/>
      <c r="P53" s="111"/>
      <c r="Q53" s="170"/>
      <c r="R53" s="111"/>
      <c r="S53" s="111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  <c r="IJ53" s="59"/>
      <c r="IK53" s="59"/>
      <c r="IL53" s="59"/>
      <c r="IM53" s="59"/>
      <c r="IN53" s="59"/>
      <c r="IO53" s="59"/>
      <c r="IP53" s="59"/>
      <c r="IQ53" s="59"/>
      <c r="IR53" s="59"/>
      <c r="IS53" s="59"/>
      <c r="IT53" s="59"/>
      <c r="IU53" s="59"/>
      <c r="IV53" s="59"/>
      <c r="IW53" s="59"/>
      <c r="IX53" s="124"/>
    </row>
    <row r="54" spans="1:258" s="104" customFormat="1">
      <c r="A54" s="57"/>
      <c r="B54" s="57"/>
      <c r="C54" s="57"/>
      <c r="D54" s="57"/>
      <c r="E54" s="57"/>
      <c r="F54" s="57"/>
      <c r="G54" s="111"/>
      <c r="H54" s="57"/>
      <c r="I54" s="57"/>
      <c r="J54" s="57"/>
      <c r="K54" s="57"/>
      <c r="L54" s="57"/>
      <c r="M54" s="111"/>
      <c r="N54" s="111"/>
      <c r="O54" s="111"/>
      <c r="P54" s="111"/>
      <c r="Q54" s="170"/>
      <c r="R54" s="111"/>
      <c r="S54" s="111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  <c r="IJ54" s="59"/>
      <c r="IK54" s="59"/>
      <c r="IL54" s="59"/>
      <c r="IM54" s="59"/>
      <c r="IN54" s="59"/>
      <c r="IO54" s="59"/>
      <c r="IP54" s="59"/>
      <c r="IQ54" s="59"/>
      <c r="IR54" s="59"/>
      <c r="IS54" s="59"/>
      <c r="IT54" s="59"/>
      <c r="IU54" s="59"/>
      <c r="IV54" s="59"/>
      <c r="IW54" s="59"/>
      <c r="IX54" s="124"/>
    </row>
    <row r="55" spans="1:258">
      <c r="A55" s="123"/>
      <c r="B55" s="57"/>
      <c r="C55" s="57"/>
      <c r="D55" s="57"/>
      <c r="E55" s="57"/>
      <c r="F55" s="57"/>
      <c r="G55" s="111"/>
      <c r="H55" s="57"/>
      <c r="I55" s="57"/>
      <c r="J55" s="57"/>
      <c r="K55" s="57"/>
      <c r="L55" s="57"/>
      <c r="M55" s="111"/>
      <c r="N55" s="111"/>
      <c r="O55" s="111"/>
      <c r="P55" s="111"/>
      <c r="Q55" s="111"/>
      <c r="R55" s="111"/>
      <c r="S55" s="111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6"/>
    </row>
    <row r="56" spans="1:258">
      <c r="A56" s="57"/>
      <c r="B56" s="57"/>
      <c r="C56" s="57"/>
      <c r="D56" s="57"/>
      <c r="E56" s="57"/>
      <c r="F56" s="57"/>
      <c r="G56" s="111"/>
      <c r="H56" s="57"/>
      <c r="I56" s="57"/>
      <c r="J56" s="57"/>
      <c r="K56" s="57"/>
      <c r="L56" s="57"/>
      <c r="M56" s="111"/>
      <c r="N56" s="111"/>
      <c r="O56" s="111"/>
      <c r="P56" s="111"/>
      <c r="Q56" s="111"/>
      <c r="R56" s="111"/>
      <c r="S56" s="111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</row>
    <row r="57" spans="1:258" s="56" customFormat="1">
      <c r="A57" s="57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35"/>
      <c r="R57" s="111"/>
      <c r="S57" s="111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  <c r="IW57" s="59"/>
    </row>
    <row r="58" spans="1:258" s="56" customFormat="1">
      <c r="A58" s="57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35"/>
      <c r="R58" s="111"/>
      <c r="S58" s="111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</row>
    <row r="59" spans="1:258">
      <c r="A59" s="57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35"/>
      <c r="R59" s="111"/>
      <c r="S59" s="111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</row>
    <row r="60" spans="1:258">
      <c r="A60" s="57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35"/>
      <c r="R60" s="111"/>
      <c r="S60" s="111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</row>
    <row r="61" spans="1:258">
      <c r="A61" s="57"/>
      <c r="B61" s="57"/>
      <c r="C61" s="57"/>
      <c r="D61" s="57"/>
      <c r="E61" s="57"/>
      <c r="F61" s="57"/>
      <c r="G61" s="111"/>
      <c r="H61" s="57"/>
      <c r="I61" s="57"/>
      <c r="J61" s="57"/>
      <c r="K61" s="57"/>
      <c r="L61" s="57"/>
      <c r="M61" s="111"/>
      <c r="N61" s="111"/>
      <c r="O61" s="111"/>
      <c r="P61" s="111"/>
      <c r="Q61" s="111"/>
      <c r="R61" s="111"/>
      <c r="S61" s="111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</row>
    <row r="62" spans="1:258">
      <c r="A62" s="57"/>
      <c r="B62" s="57"/>
      <c r="C62" s="57"/>
      <c r="D62" s="57"/>
      <c r="E62" s="57"/>
      <c r="F62" s="57"/>
      <c r="G62" s="111"/>
      <c r="H62" s="57"/>
      <c r="I62" s="57"/>
      <c r="J62" s="57"/>
      <c r="K62" s="57"/>
      <c r="L62" s="57"/>
      <c r="M62" s="111"/>
      <c r="N62" s="111"/>
      <c r="O62" s="111"/>
      <c r="P62" s="111"/>
      <c r="Q62" s="111"/>
      <c r="R62" s="111"/>
      <c r="S62" s="111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  <c r="IW62" s="12"/>
    </row>
    <row r="63" spans="1:258"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  <c r="IW63" s="12"/>
    </row>
    <row r="64" spans="1:258"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  <c r="IW64" s="12"/>
    </row>
    <row r="65" spans="58:257"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  <c r="IW65" s="12"/>
    </row>
    <row r="66" spans="58:257"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  <c r="IW66" s="12"/>
    </row>
    <row r="67" spans="58:257"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  <c r="IW67" s="12"/>
    </row>
    <row r="68" spans="58:257"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  <c r="IW68" s="12"/>
    </row>
    <row r="69" spans="58:257"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  <c r="IW69" s="12"/>
    </row>
    <row r="70" spans="58:257"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  <c r="IW70" s="12"/>
    </row>
    <row r="71" spans="58:257"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</row>
    <row r="72" spans="58:257"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  <c r="IW72" s="12"/>
    </row>
    <row r="73" spans="58:257"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  <c r="IW73" s="12"/>
    </row>
    <row r="74" spans="58:257"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  <c r="IW74" s="12"/>
    </row>
    <row r="75" spans="58:257"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  <c r="IW75" s="12"/>
    </row>
    <row r="76" spans="58:257"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  <c r="IW76" s="12"/>
    </row>
    <row r="77" spans="58:257"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  <c r="IW77" s="12"/>
    </row>
    <row r="78" spans="58:257"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  <c r="IW78" s="12"/>
    </row>
    <row r="79" spans="58:257"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  <c r="IW79" s="12"/>
    </row>
    <row r="80" spans="58:257"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</row>
    <row r="81" spans="58:257"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  <c r="IW81" s="12"/>
    </row>
    <row r="82" spans="58:257"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  <c r="IW82" s="12"/>
    </row>
    <row r="83" spans="58:257"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  <c r="IW83" s="12"/>
    </row>
    <row r="84" spans="58:257"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  <c r="IW84" s="12"/>
    </row>
    <row r="85" spans="58:257"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  <c r="IW85" s="12"/>
    </row>
    <row r="86" spans="58:257"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  <c r="IW86" s="12"/>
    </row>
    <row r="87" spans="58:257"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</row>
    <row r="88" spans="58:257"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</row>
    <row r="89" spans="58:257"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</row>
    <row r="90" spans="58:257"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  <c r="IW90" s="12"/>
    </row>
    <row r="91" spans="58:257"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58:257"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  <c r="IW92" s="12"/>
    </row>
    <row r="93" spans="58:257"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</row>
    <row r="94" spans="58:257"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</row>
    <row r="95" spans="58:257"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</row>
    <row r="96" spans="58:257"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</row>
    <row r="97" spans="58:257"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58:257"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58:257"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</row>
    <row r="100" spans="58:257"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</row>
    <row r="101" spans="58:257"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</row>
    <row r="102" spans="58:257"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</row>
    <row r="103" spans="58:257"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</row>
    <row r="104" spans="58:257"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</row>
    <row r="105" spans="58:257"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</row>
    <row r="106" spans="58:257"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</row>
    <row r="107" spans="58:257"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</row>
    <row r="108" spans="58:257"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</row>
    <row r="109" spans="58:257"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</row>
    <row r="110" spans="58:257"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</row>
    <row r="111" spans="58:257"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</row>
    <row r="112" spans="58:257"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</row>
    <row r="113" spans="58:257"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</row>
    <row r="114" spans="58:257"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</row>
    <row r="115" spans="58:257"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</row>
    <row r="116" spans="58:257"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</row>
    <row r="117" spans="58:257"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</row>
    <row r="118" spans="58:257"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</row>
    <row r="119" spans="58:257"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</row>
    <row r="120" spans="58:257"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</row>
    <row r="121" spans="58:257"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  <c r="IR121" s="12"/>
      <c r="IS121" s="12"/>
      <c r="IT121" s="12"/>
      <c r="IU121" s="12"/>
      <c r="IV121" s="12"/>
      <c r="IW121" s="12"/>
    </row>
    <row r="122" spans="58:257"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</row>
    <row r="123" spans="58:257"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</row>
    <row r="124" spans="58:257"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</row>
    <row r="125" spans="58:257"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</row>
    <row r="126" spans="58:257"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  <c r="IR126" s="12"/>
      <c r="IS126" s="12"/>
      <c r="IT126" s="12"/>
      <c r="IU126" s="12"/>
      <c r="IV126" s="12"/>
      <c r="IW126" s="12"/>
    </row>
    <row r="127" spans="58:257"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  <c r="IR127" s="12"/>
      <c r="IS127" s="12"/>
      <c r="IT127" s="12"/>
      <c r="IU127" s="12"/>
      <c r="IV127" s="12"/>
      <c r="IW127" s="12"/>
    </row>
    <row r="128" spans="58:257"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  <c r="IR128" s="12"/>
      <c r="IS128" s="12"/>
      <c r="IT128" s="12"/>
      <c r="IU128" s="12"/>
      <c r="IV128" s="12"/>
      <c r="IW128" s="12"/>
    </row>
    <row r="129" spans="58:257"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  <c r="IR129" s="12"/>
      <c r="IS129" s="12"/>
      <c r="IT129" s="12"/>
      <c r="IU129" s="12"/>
      <c r="IV129" s="12"/>
      <c r="IW129" s="12"/>
    </row>
    <row r="130" spans="58:257"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</row>
    <row r="131" spans="58:257"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</row>
    <row r="132" spans="58:257"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  <c r="IR132" s="12"/>
      <c r="IS132" s="12"/>
      <c r="IT132" s="12"/>
      <c r="IU132" s="12"/>
      <c r="IV132" s="12"/>
      <c r="IW132" s="12"/>
    </row>
    <row r="133" spans="58:257"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  <c r="IS133" s="12"/>
      <c r="IT133" s="12"/>
      <c r="IU133" s="12"/>
      <c r="IV133" s="12"/>
      <c r="IW133" s="12"/>
    </row>
    <row r="134" spans="58:257"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  <c r="IR134" s="12"/>
      <c r="IS134" s="12"/>
      <c r="IT134" s="12"/>
      <c r="IU134" s="12"/>
      <c r="IV134" s="12"/>
      <c r="IW134" s="12"/>
    </row>
    <row r="135" spans="58:257"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  <c r="IR135" s="12"/>
      <c r="IS135" s="12"/>
      <c r="IT135" s="12"/>
      <c r="IU135" s="12"/>
      <c r="IV135" s="12"/>
      <c r="IW135" s="12"/>
    </row>
    <row r="136" spans="58:257"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  <c r="IR136" s="12"/>
      <c r="IS136" s="12"/>
      <c r="IT136" s="12"/>
      <c r="IU136" s="12"/>
      <c r="IV136" s="12"/>
      <c r="IW136" s="12"/>
    </row>
    <row r="137" spans="58:257"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  <c r="IR137" s="12"/>
      <c r="IS137" s="12"/>
      <c r="IT137" s="12"/>
      <c r="IU137" s="12"/>
      <c r="IV137" s="12"/>
      <c r="IW137" s="12"/>
    </row>
    <row r="138" spans="58:257"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  <c r="IR138" s="12"/>
      <c r="IS138" s="12"/>
      <c r="IT138" s="12"/>
      <c r="IU138" s="12"/>
      <c r="IV138" s="12"/>
      <c r="IW138" s="12"/>
    </row>
    <row r="139" spans="58:257"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  <c r="IR139" s="12"/>
      <c r="IS139" s="12"/>
      <c r="IT139" s="12"/>
      <c r="IU139" s="12"/>
      <c r="IV139" s="12"/>
      <c r="IW139" s="12"/>
    </row>
    <row r="140" spans="58:257"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  <c r="IR140" s="12"/>
      <c r="IS140" s="12"/>
      <c r="IT140" s="12"/>
      <c r="IU140" s="12"/>
      <c r="IV140" s="12"/>
      <c r="IW140" s="12"/>
    </row>
    <row r="141" spans="58:257"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  <c r="IS141" s="12"/>
      <c r="IT141" s="12"/>
      <c r="IU141" s="12"/>
      <c r="IV141" s="12"/>
      <c r="IW141" s="12"/>
    </row>
    <row r="142" spans="58:257"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  <c r="IS142" s="12"/>
      <c r="IT142" s="12"/>
      <c r="IU142" s="12"/>
      <c r="IV142" s="12"/>
      <c r="IW142" s="12"/>
    </row>
    <row r="143" spans="58:257"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  <c r="HH143" s="12"/>
      <c r="HI143" s="12"/>
      <c r="HJ143" s="12"/>
      <c r="HK143" s="12"/>
      <c r="HL143" s="12"/>
      <c r="HM143" s="12"/>
      <c r="HN143" s="12"/>
      <c r="HO143" s="12"/>
      <c r="HP143" s="12"/>
      <c r="HQ143" s="12"/>
      <c r="HR143" s="12"/>
      <c r="HS143" s="12"/>
      <c r="HT143" s="12"/>
      <c r="HU143" s="12"/>
      <c r="HV143" s="12"/>
      <c r="HW143" s="12"/>
      <c r="HX143" s="12"/>
      <c r="HY143" s="12"/>
      <c r="HZ143" s="12"/>
      <c r="IA143" s="12"/>
      <c r="IB143" s="12"/>
      <c r="IC143" s="12"/>
      <c r="ID143" s="12"/>
      <c r="IE143" s="12"/>
      <c r="IF143" s="12"/>
      <c r="IG143" s="12"/>
      <c r="IH143" s="12"/>
      <c r="II143" s="12"/>
      <c r="IJ143" s="12"/>
      <c r="IK143" s="12"/>
      <c r="IL143" s="12"/>
      <c r="IM143" s="12"/>
      <c r="IN143" s="12"/>
      <c r="IO143" s="12"/>
      <c r="IP143" s="12"/>
      <c r="IQ143" s="12"/>
      <c r="IR143" s="12"/>
      <c r="IS143" s="12"/>
      <c r="IT143" s="12"/>
      <c r="IU143" s="12"/>
      <c r="IV143" s="12"/>
      <c r="IW143" s="12"/>
    </row>
    <row r="144" spans="58:257"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  <c r="HH144" s="12"/>
      <c r="HI144" s="12"/>
      <c r="HJ144" s="12"/>
      <c r="HK144" s="12"/>
      <c r="HL144" s="12"/>
      <c r="HM144" s="12"/>
      <c r="HN144" s="12"/>
      <c r="HO144" s="12"/>
      <c r="HP144" s="12"/>
      <c r="HQ144" s="12"/>
      <c r="HR144" s="12"/>
      <c r="HS144" s="12"/>
      <c r="HT144" s="12"/>
      <c r="HU144" s="12"/>
      <c r="HV144" s="12"/>
      <c r="HW144" s="12"/>
      <c r="HX144" s="12"/>
      <c r="HY144" s="12"/>
      <c r="HZ144" s="12"/>
      <c r="IA144" s="12"/>
      <c r="IB144" s="12"/>
      <c r="IC144" s="12"/>
      <c r="ID144" s="12"/>
      <c r="IE144" s="12"/>
      <c r="IF144" s="12"/>
      <c r="IG144" s="12"/>
      <c r="IH144" s="12"/>
      <c r="II144" s="12"/>
      <c r="IJ144" s="12"/>
      <c r="IK144" s="12"/>
      <c r="IL144" s="12"/>
      <c r="IM144" s="12"/>
      <c r="IN144" s="12"/>
      <c r="IO144" s="12"/>
      <c r="IP144" s="12"/>
      <c r="IQ144" s="12"/>
      <c r="IR144" s="12"/>
      <c r="IS144" s="12"/>
      <c r="IT144" s="12"/>
      <c r="IU144" s="12"/>
      <c r="IV144" s="12"/>
      <c r="IW144" s="12"/>
    </row>
    <row r="145" spans="58:257"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  <c r="HH145" s="12"/>
      <c r="HI145" s="12"/>
      <c r="HJ145" s="12"/>
      <c r="HK145" s="12"/>
      <c r="HL145" s="12"/>
      <c r="HM145" s="12"/>
      <c r="HN145" s="12"/>
      <c r="HO145" s="12"/>
      <c r="HP145" s="12"/>
      <c r="HQ145" s="12"/>
      <c r="HR145" s="12"/>
      <c r="HS145" s="12"/>
      <c r="HT145" s="12"/>
      <c r="HU145" s="12"/>
      <c r="HV145" s="12"/>
      <c r="HW145" s="12"/>
      <c r="HX145" s="12"/>
      <c r="HY145" s="12"/>
      <c r="HZ145" s="12"/>
      <c r="IA145" s="12"/>
      <c r="IB145" s="12"/>
      <c r="IC145" s="12"/>
      <c r="ID145" s="12"/>
      <c r="IE145" s="12"/>
      <c r="IF145" s="12"/>
      <c r="IG145" s="12"/>
      <c r="IH145" s="12"/>
      <c r="II145" s="12"/>
      <c r="IJ145" s="12"/>
      <c r="IK145" s="12"/>
      <c r="IL145" s="12"/>
      <c r="IM145" s="12"/>
      <c r="IN145" s="12"/>
      <c r="IO145" s="12"/>
      <c r="IP145" s="12"/>
      <c r="IQ145" s="12"/>
      <c r="IR145" s="12"/>
      <c r="IS145" s="12"/>
      <c r="IT145" s="12"/>
      <c r="IU145" s="12"/>
      <c r="IV145" s="12"/>
      <c r="IW145" s="12"/>
    </row>
    <row r="146" spans="58:257"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</row>
    <row r="147" spans="58:257"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</row>
    <row r="148" spans="58:257"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</row>
    <row r="149" spans="58:257"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</row>
    <row r="150" spans="58:257"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</row>
    <row r="151" spans="58:257"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</row>
    <row r="152" spans="58:257"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</row>
    <row r="153" spans="58:257"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</row>
    <row r="154" spans="58:257"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</row>
    <row r="155" spans="58:257"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</row>
    <row r="156" spans="58:257"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</row>
    <row r="157" spans="58:257"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</row>
    <row r="158" spans="58:257"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</row>
    <row r="159" spans="58:257"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</row>
    <row r="160" spans="58:257"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</row>
    <row r="161" spans="58:257"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</row>
    <row r="162" spans="58:257"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</row>
    <row r="163" spans="58:257"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</row>
    <row r="164" spans="58:257"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</row>
    <row r="165" spans="58:257"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</row>
    <row r="166" spans="58:257"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12"/>
      <c r="DF166" s="12"/>
      <c r="DG166" s="12"/>
      <c r="DH166" s="12"/>
      <c r="DI166" s="12"/>
      <c r="DJ166" s="12"/>
      <c r="DK166" s="12"/>
      <c r="DL166" s="12"/>
      <c r="DM166" s="12"/>
      <c r="DN166" s="12"/>
      <c r="DO166" s="12"/>
      <c r="DP166" s="12"/>
      <c r="DQ166" s="12"/>
      <c r="DR166" s="12"/>
      <c r="DS166" s="12"/>
      <c r="DT166" s="12"/>
      <c r="DU166" s="12"/>
      <c r="DV166" s="12"/>
      <c r="DW166" s="12"/>
      <c r="DX166" s="12"/>
      <c r="DY166" s="12"/>
      <c r="DZ166" s="12"/>
      <c r="EA166" s="12"/>
      <c r="EB166" s="12"/>
      <c r="EC166" s="12"/>
      <c r="ED166" s="12"/>
      <c r="EE166" s="12"/>
      <c r="EF166" s="12"/>
      <c r="EG166" s="12"/>
      <c r="EH166" s="12"/>
      <c r="EI166" s="12"/>
      <c r="EJ166" s="12"/>
      <c r="EK166" s="12"/>
      <c r="EL166" s="12"/>
      <c r="EM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12"/>
      <c r="FK166" s="12"/>
      <c r="FL166" s="12"/>
      <c r="FM166" s="12"/>
      <c r="FN166" s="12"/>
      <c r="FO166" s="12"/>
      <c r="FP166" s="12"/>
      <c r="FQ166" s="12"/>
      <c r="FR166" s="12"/>
      <c r="FS166" s="12"/>
      <c r="FT166" s="12"/>
      <c r="FU166" s="12"/>
      <c r="FV166" s="12"/>
      <c r="FW166" s="12"/>
      <c r="FX166" s="12"/>
      <c r="FY166" s="12"/>
      <c r="FZ166" s="12"/>
      <c r="GA166" s="12"/>
      <c r="GB166" s="12"/>
      <c r="GC166" s="12"/>
      <c r="GD166" s="12"/>
      <c r="GE166" s="12"/>
      <c r="GF166" s="12"/>
      <c r="GG166" s="12"/>
      <c r="GH166" s="12"/>
      <c r="GI166" s="12"/>
      <c r="GJ166" s="12"/>
      <c r="GK166" s="12"/>
      <c r="GL166" s="12"/>
      <c r="GM166" s="12"/>
      <c r="GN166" s="12"/>
      <c r="GO166" s="12"/>
      <c r="GP166" s="12"/>
      <c r="GQ166" s="12"/>
      <c r="GR166" s="12"/>
      <c r="GS166" s="12"/>
      <c r="GT166" s="12"/>
      <c r="GU166" s="12"/>
      <c r="GV166" s="12"/>
      <c r="GW166" s="12"/>
      <c r="GX166" s="12"/>
      <c r="GY166" s="12"/>
      <c r="GZ166" s="12"/>
      <c r="HA166" s="12"/>
      <c r="HB166" s="12"/>
      <c r="HC166" s="12"/>
      <c r="HD166" s="12"/>
      <c r="HE166" s="12"/>
      <c r="HF166" s="12"/>
      <c r="HG166" s="12"/>
      <c r="HH166" s="12"/>
      <c r="HI166" s="12"/>
      <c r="HJ166" s="12"/>
      <c r="HK166" s="12"/>
      <c r="HL166" s="12"/>
      <c r="HM166" s="12"/>
      <c r="HN166" s="12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  <c r="IR166" s="12"/>
      <c r="IS166" s="12"/>
      <c r="IT166" s="12"/>
      <c r="IU166" s="12"/>
      <c r="IV166" s="12"/>
      <c r="IW166" s="12"/>
    </row>
    <row r="167" spans="58:257"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12"/>
      <c r="DF167" s="12"/>
      <c r="DG167" s="12"/>
      <c r="DH167" s="12"/>
      <c r="DI167" s="12"/>
      <c r="DJ167" s="12"/>
      <c r="DK167" s="12"/>
      <c r="DL167" s="12"/>
      <c r="DM167" s="12"/>
      <c r="DN167" s="12"/>
      <c r="DO167" s="12"/>
      <c r="DP167" s="12"/>
      <c r="DQ167" s="12"/>
      <c r="DR167" s="12"/>
      <c r="DS167" s="12"/>
      <c r="DT167" s="12"/>
      <c r="DU167" s="12"/>
      <c r="DV167" s="12"/>
      <c r="DW167" s="12"/>
      <c r="DX167" s="12"/>
      <c r="DY167" s="12"/>
      <c r="DZ167" s="12"/>
      <c r="EA167" s="12"/>
      <c r="EB167" s="12"/>
      <c r="EC167" s="12"/>
      <c r="ED167" s="12"/>
      <c r="EE167" s="12"/>
      <c r="EF167" s="12"/>
      <c r="EG167" s="12"/>
      <c r="EH167" s="12"/>
      <c r="EI167" s="12"/>
      <c r="EJ167" s="12"/>
      <c r="EK167" s="12"/>
      <c r="EL167" s="12"/>
      <c r="EM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12"/>
      <c r="FK167" s="12"/>
      <c r="FL167" s="12"/>
      <c r="FM167" s="12"/>
      <c r="FN167" s="12"/>
      <c r="FO167" s="12"/>
      <c r="FP167" s="12"/>
      <c r="FQ167" s="12"/>
      <c r="FR167" s="12"/>
      <c r="FS167" s="12"/>
      <c r="FT167" s="12"/>
      <c r="FU167" s="12"/>
      <c r="FV167" s="12"/>
      <c r="FW167" s="12"/>
      <c r="FX167" s="12"/>
      <c r="FY167" s="12"/>
      <c r="FZ167" s="12"/>
      <c r="GA167" s="12"/>
      <c r="GB167" s="12"/>
      <c r="GC167" s="12"/>
      <c r="GD167" s="12"/>
      <c r="GE167" s="12"/>
      <c r="GF167" s="12"/>
      <c r="GG167" s="12"/>
      <c r="GH167" s="12"/>
      <c r="GI167" s="12"/>
      <c r="GJ167" s="12"/>
      <c r="GK167" s="12"/>
      <c r="GL167" s="12"/>
      <c r="GM167" s="12"/>
      <c r="GN167" s="12"/>
      <c r="GO167" s="12"/>
      <c r="GP167" s="12"/>
      <c r="GQ167" s="12"/>
      <c r="GR167" s="12"/>
      <c r="GS167" s="12"/>
      <c r="GT167" s="12"/>
      <c r="GU167" s="12"/>
      <c r="GV167" s="12"/>
      <c r="GW167" s="12"/>
      <c r="GX167" s="12"/>
      <c r="GY167" s="12"/>
      <c r="GZ167" s="12"/>
      <c r="HA167" s="12"/>
      <c r="HB167" s="12"/>
      <c r="HC167" s="12"/>
      <c r="HD167" s="12"/>
      <c r="HE167" s="12"/>
      <c r="HF167" s="12"/>
      <c r="HG167" s="12"/>
      <c r="HH167" s="12"/>
      <c r="HI167" s="12"/>
      <c r="HJ167" s="12"/>
      <c r="HK167" s="12"/>
      <c r="HL167" s="12"/>
      <c r="HM167" s="12"/>
      <c r="HN167" s="12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  <c r="IR167" s="12"/>
      <c r="IS167" s="12"/>
      <c r="IT167" s="12"/>
      <c r="IU167" s="12"/>
      <c r="IV167" s="12"/>
      <c r="IW167" s="12"/>
    </row>
    <row r="168" spans="58:257"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12"/>
      <c r="DF168" s="12"/>
      <c r="DG168" s="12"/>
      <c r="DH168" s="12"/>
      <c r="DI168" s="12"/>
      <c r="DJ168" s="12"/>
      <c r="DK168" s="12"/>
      <c r="DL168" s="12"/>
      <c r="DM168" s="12"/>
      <c r="DN168" s="12"/>
      <c r="DO168" s="12"/>
      <c r="DP168" s="12"/>
      <c r="DQ168" s="12"/>
      <c r="DR168" s="12"/>
      <c r="DS168" s="12"/>
      <c r="DT168" s="12"/>
      <c r="DU168" s="12"/>
      <c r="DV168" s="12"/>
      <c r="DW168" s="12"/>
      <c r="DX168" s="12"/>
      <c r="DY168" s="12"/>
      <c r="DZ168" s="12"/>
      <c r="EA168" s="12"/>
      <c r="EB168" s="12"/>
      <c r="EC168" s="12"/>
      <c r="ED168" s="12"/>
      <c r="EE168" s="12"/>
      <c r="EF168" s="12"/>
      <c r="EG168" s="12"/>
      <c r="EH168" s="12"/>
      <c r="EI168" s="12"/>
      <c r="EJ168" s="12"/>
      <c r="EK168" s="12"/>
      <c r="EL168" s="12"/>
      <c r="EM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12"/>
      <c r="FK168" s="12"/>
      <c r="FL168" s="12"/>
      <c r="FM168" s="12"/>
      <c r="FN168" s="12"/>
      <c r="FO168" s="12"/>
      <c r="FP168" s="12"/>
      <c r="FQ168" s="12"/>
      <c r="FR168" s="12"/>
      <c r="FS168" s="12"/>
      <c r="FT168" s="12"/>
      <c r="FU168" s="12"/>
      <c r="FV168" s="12"/>
      <c r="FW168" s="12"/>
      <c r="FX168" s="12"/>
      <c r="FY168" s="12"/>
      <c r="FZ168" s="12"/>
      <c r="GA168" s="12"/>
      <c r="GB168" s="12"/>
      <c r="GC168" s="12"/>
      <c r="GD168" s="12"/>
      <c r="GE168" s="12"/>
      <c r="GF168" s="12"/>
      <c r="GG168" s="12"/>
      <c r="GH168" s="12"/>
      <c r="GI168" s="12"/>
      <c r="GJ168" s="12"/>
      <c r="GK168" s="12"/>
      <c r="GL168" s="12"/>
      <c r="GM168" s="12"/>
      <c r="GN168" s="12"/>
      <c r="GO168" s="12"/>
      <c r="GP168" s="12"/>
      <c r="GQ168" s="12"/>
      <c r="GR168" s="12"/>
      <c r="GS168" s="12"/>
      <c r="GT168" s="12"/>
      <c r="GU168" s="12"/>
      <c r="GV168" s="12"/>
      <c r="GW168" s="12"/>
      <c r="GX168" s="12"/>
      <c r="GY168" s="12"/>
      <c r="GZ168" s="12"/>
      <c r="HA168" s="12"/>
      <c r="HB168" s="12"/>
      <c r="HC168" s="12"/>
      <c r="HD168" s="12"/>
      <c r="HE168" s="12"/>
      <c r="HF168" s="12"/>
      <c r="HG168" s="12"/>
      <c r="HH168" s="12"/>
      <c r="HI168" s="12"/>
      <c r="HJ168" s="12"/>
      <c r="HK168" s="12"/>
      <c r="HL168" s="12"/>
      <c r="HM168" s="12"/>
      <c r="HN168" s="12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  <c r="IR168" s="12"/>
      <c r="IS168" s="12"/>
      <c r="IT168" s="12"/>
      <c r="IU168" s="12"/>
      <c r="IV168" s="12"/>
      <c r="IW168" s="12"/>
    </row>
    <row r="169" spans="58:257"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12"/>
      <c r="DF169" s="12"/>
      <c r="DG169" s="12"/>
      <c r="DH169" s="12"/>
      <c r="DI169" s="12"/>
      <c r="DJ169" s="12"/>
      <c r="DK169" s="12"/>
      <c r="DL169" s="12"/>
      <c r="DM169" s="12"/>
      <c r="DN169" s="12"/>
      <c r="DO169" s="12"/>
      <c r="DP169" s="12"/>
      <c r="DQ169" s="12"/>
      <c r="DR169" s="12"/>
      <c r="DS169" s="12"/>
      <c r="DT169" s="12"/>
      <c r="DU169" s="12"/>
      <c r="DV169" s="12"/>
      <c r="DW169" s="12"/>
      <c r="DX169" s="12"/>
      <c r="DY169" s="12"/>
      <c r="DZ169" s="12"/>
      <c r="EA169" s="12"/>
      <c r="EB169" s="12"/>
      <c r="EC169" s="12"/>
      <c r="ED169" s="12"/>
      <c r="EE169" s="12"/>
      <c r="EF169" s="12"/>
      <c r="EG169" s="12"/>
      <c r="EH169" s="12"/>
      <c r="EI169" s="12"/>
      <c r="EJ169" s="12"/>
      <c r="EK169" s="12"/>
      <c r="EL169" s="12"/>
      <c r="EM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12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  <c r="IR169" s="12"/>
      <c r="IS169" s="12"/>
      <c r="IT169" s="12"/>
      <c r="IU169" s="12"/>
      <c r="IV169" s="12"/>
      <c r="IW169" s="12"/>
    </row>
    <row r="170" spans="58:257"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  <c r="IS170" s="12"/>
      <c r="IT170" s="12"/>
      <c r="IU170" s="12"/>
      <c r="IV170" s="12"/>
      <c r="IW170" s="12"/>
    </row>
    <row r="171" spans="58:257"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12"/>
      <c r="DF171" s="12"/>
      <c r="DG171" s="12"/>
      <c r="DH171" s="12"/>
      <c r="DI171" s="12"/>
      <c r="DJ171" s="12"/>
      <c r="DK171" s="12"/>
      <c r="DL171" s="12"/>
      <c r="DM171" s="12"/>
      <c r="DN171" s="12"/>
      <c r="DO171" s="12"/>
      <c r="DP171" s="12"/>
      <c r="DQ171" s="12"/>
      <c r="DR171" s="12"/>
      <c r="DS171" s="12"/>
      <c r="DT171" s="12"/>
      <c r="DU171" s="12"/>
      <c r="DV171" s="12"/>
      <c r="DW171" s="12"/>
      <c r="DX171" s="12"/>
      <c r="DY171" s="12"/>
      <c r="DZ171" s="12"/>
      <c r="EA171" s="12"/>
      <c r="EB171" s="12"/>
      <c r="EC171" s="12"/>
      <c r="ED171" s="12"/>
      <c r="EE171" s="12"/>
      <c r="EF171" s="12"/>
      <c r="EG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  <c r="IR171" s="12"/>
      <c r="IS171" s="12"/>
      <c r="IT171" s="12"/>
      <c r="IU171" s="12"/>
      <c r="IV171" s="12"/>
      <c r="IW171" s="12"/>
    </row>
    <row r="172" spans="58:257"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12"/>
      <c r="DF172" s="12"/>
      <c r="DG172" s="12"/>
      <c r="DH172" s="12"/>
      <c r="DI172" s="12"/>
      <c r="DJ172" s="12"/>
      <c r="DK172" s="12"/>
      <c r="DL172" s="12"/>
      <c r="DM172" s="12"/>
      <c r="DN172" s="12"/>
      <c r="DO172" s="12"/>
      <c r="DP172" s="12"/>
      <c r="DQ172" s="12"/>
      <c r="DR172" s="12"/>
      <c r="DS172" s="12"/>
      <c r="DT172" s="12"/>
      <c r="DU172" s="12"/>
      <c r="DV172" s="12"/>
      <c r="DW172" s="12"/>
      <c r="DX172" s="12"/>
      <c r="DY172" s="12"/>
      <c r="DZ172" s="12"/>
      <c r="EA172" s="12"/>
      <c r="EB172" s="12"/>
      <c r="EC172" s="12"/>
      <c r="ED172" s="12"/>
      <c r="EE172" s="12"/>
      <c r="EF172" s="12"/>
      <c r="EG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  <c r="IR172" s="12"/>
      <c r="IS172" s="12"/>
      <c r="IT172" s="12"/>
      <c r="IU172" s="12"/>
      <c r="IV172" s="12"/>
      <c r="IW172" s="12"/>
    </row>
    <row r="173" spans="58:257"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12"/>
      <c r="DF173" s="12"/>
      <c r="DG173" s="12"/>
      <c r="DH173" s="12"/>
      <c r="DI173" s="12"/>
      <c r="DJ173" s="12"/>
      <c r="DK173" s="12"/>
      <c r="DL173" s="12"/>
      <c r="DM173" s="12"/>
      <c r="DN173" s="12"/>
      <c r="DO173" s="12"/>
      <c r="DP173" s="12"/>
      <c r="DQ173" s="12"/>
      <c r="DR173" s="12"/>
      <c r="DS173" s="12"/>
      <c r="DT173" s="12"/>
      <c r="DU173" s="12"/>
      <c r="DV173" s="12"/>
      <c r="DW173" s="12"/>
      <c r="DX173" s="12"/>
      <c r="DY173" s="12"/>
      <c r="DZ173" s="12"/>
      <c r="EA173" s="12"/>
      <c r="EB173" s="12"/>
      <c r="EC173" s="12"/>
      <c r="ED173" s="12"/>
      <c r="EE173" s="12"/>
      <c r="EF173" s="12"/>
      <c r="EG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  <c r="IR173" s="12"/>
      <c r="IS173" s="12"/>
      <c r="IT173" s="12"/>
      <c r="IU173" s="12"/>
      <c r="IV173" s="12"/>
      <c r="IW173" s="12"/>
    </row>
    <row r="174" spans="58:257"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12"/>
      <c r="DF174" s="12"/>
      <c r="DG174" s="12"/>
      <c r="DH174" s="12"/>
      <c r="DI174" s="12"/>
      <c r="DJ174" s="12"/>
      <c r="DK174" s="12"/>
      <c r="DL174" s="12"/>
      <c r="DM174" s="12"/>
      <c r="DN174" s="12"/>
      <c r="DO174" s="12"/>
      <c r="DP174" s="12"/>
      <c r="DQ174" s="12"/>
      <c r="DR174" s="12"/>
      <c r="DS174" s="12"/>
      <c r="DT174" s="12"/>
      <c r="DU174" s="12"/>
      <c r="DV174" s="12"/>
      <c r="DW174" s="12"/>
      <c r="DX174" s="12"/>
      <c r="DY174" s="12"/>
      <c r="DZ174" s="12"/>
      <c r="EA174" s="12"/>
      <c r="EB174" s="12"/>
      <c r="EC174" s="12"/>
      <c r="ED174" s="12"/>
      <c r="EE174" s="12"/>
      <c r="EF174" s="12"/>
      <c r="EG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  <c r="IR174" s="12"/>
      <c r="IS174" s="12"/>
      <c r="IT174" s="12"/>
      <c r="IU174" s="12"/>
      <c r="IV174" s="12"/>
      <c r="IW174" s="12"/>
    </row>
    <row r="175" spans="58:257"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12"/>
      <c r="DF175" s="12"/>
      <c r="DG175" s="12"/>
      <c r="DH175" s="12"/>
      <c r="DI175" s="12"/>
      <c r="DJ175" s="12"/>
      <c r="DK175" s="12"/>
      <c r="DL175" s="12"/>
      <c r="DM175" s="12"/>
      <c r="DN175" s="12"/>
      <c r="DO175" s="12"/>
      <c r="DP175" s="12"/>
      <c r="DQ175" s="12"/>
      <c r="DR175" s="12"/>
      <c r="DS175" s="12"/>
      <c r="DT175" s="12"/>
      <c r="DU175" s="12"/>
      <c r="DV175" s="12"/>
      <c r="DW175" s="12"/>
      <c r="DX175" s="12"/>
      <c r="DY175" s="12"/>
      <c r="DZ175" s="12"/>
      <c r="EA175" s="12"/>
      <c r="EB175" s="12"/>
      <c r="EC175" s="12"/>
      <c r="ED175" s="12"/>
      <c r="EE175" s="12"/>
      <c r="EF175" s="12"/>
      <c r="EG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  <c r="IR175" s="12"/>
      <c r="IS175" s="12"/>
      <c r="IT175" s="12"/>
      <c r="IU175" s="12"/>
      <c r="IV175" s="12"/>
      <c r="IW175" s="12"/>
    </row>
    <row r="176" spans="58:257"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12"/>
      <c r="DF176" s="12"/>
      <c r="DG176" s="12"/>
      <c r="DH176" s="12"/>
      <c r="DI176" s="12"/>
      <c r="DJ176" s="12"/>
      <c r="DK176" s="12"/>
      <c r="DL176" s="12"/>
      <c r="DM176" s="12"/>
      <c r="DN176" s="12"/>
      <c r="DO176" s="12"/>
      <c r="DP176" s="12"/>
      <c r="DQ176" s="12"/>
      <c r="DR176" s="12"/>
      <c r="DS176" s="12"/>
      <c r="DT176" s="12"/>
      <c r="DU176" s="12"/>
      <c r="DV176" s="12"/>
      <c r="DW176" s="12"/>
      <c r="DX176" s="12"/>
      <c r="DY176" s="12"/>
      <c r="DZ176" s="12"/>
      <c r="EA176" s="12"/>
      <c r="EB176" s="12"/>
      <c r="EC176" s="12"/>
      <c r="ED176" s="12"/>
      <c r="EE176" s="12"/>
      <c r="EF176" s="12"/>
      <c r="EG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  <c r="IR176" s="12"/>
      <c r="IS176" s="12"/>
      <c r="IT176" s="12"/>
      <c r="IU176" s="12"/>
      <c r="IV176" s="12"/>
      <c r="IW176" s="12"/>
    </row>
    <row r="177" spans="58:257"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12"/>
      <c r="DF177" s="12"/>
      <c r="DG177" s="12"/>
      <c r="DH177" s="12"/>
      <c r="DI177" s="12"/>
      <c r="DJ177" s="12"/>
      <c r="DK177" s="12"/>
      <c r="DL177" s="12"/>
      <c r="DM177" s="12"/>
      <c r="DN177" s="12"/>
      <c r="DO177" s="12"/>
      <c r="DP177" s="12"/>
      <c r="DQ177" s="12"/>
      <c r="DR177" s="12"/>
      <c r="DS177" s="12"/>
      <c r="DT177" s="12"/>
      <c r="DU177" s="12"/>
      <c r="DV177" s="12"/>
      <c r="DW177" s="12"/>
      <c r="DX177" s="12"/>
      <c r="DY177" s="12"/>
      <c r="DZ177" s="12"/>
      <c r="EA177" s="12"/>
      <c r="EB177" s="12"/>
      <c r="EC177" s="12"/>
      <c r="ED177" s="12"/>
      <c r="EE177" s="12"/>
      <c r="EF177" s="12"/>
      <c r="EG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  <c r="IR177" s="12"/>
      <c r="IS177" s="12"/>
      <c r="IT177" s="12"/>
      <c r="IU177" s="12"/>
      <c r="IV177" s="12"/>
      <c r="IW177" s="12"/>
    </row>
    <row r="178" spans="58:257"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12"/>
      <c r="DF178" s="12"/>
      <c r="DG178" s="12"/>
      <c r="DH178" s="12"/>
      <c r="DI178" s="12"/>
      <c r="DJ178" s="12"/>
      <c r="DK178" s="12"/>
      <c r="DL178" s="12"/>
      <c r="DM178" s="12"/>
      <c r="DN178" s="12"/>
      <c r="DO178" s="12"/>
      <c r="DP178" s="12"/>
      <c r="DQ178" s="12"/>
      <c r="DR178" s="12"/>
      <c r="DS178" s="12"/>
      <c r="DT178" s="12"/>
      <c r="DU178" s="12"/>
      <c r="DV178" s="12"/>
      <c r="DW178" s="12"/>
      <c r="DX178" s="12"/>
      <c r="DY178" s="12"/>
      <c r="DZ178" s="12"/>
      <c r="EA178" s="12"/>
      <c r="EB178" s="12"/>
      <c r="EC178" s="12"/>
      <c r="ED178" s="12"/>
      <c r="EE178" s="12"/>
      <c r="EF178" s="12"/>
      <c r="EG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  <c r="IR178" s="12"/>
      <c r="IS178" s="12"/>
      <c r="IT178" s="12"/>
      <c r="IU178" s="12"/>
      <c r="IV178" s="12"/>
      <c r="IW178" s="12"/>
    </row>
    <row r="179" spans="58:257"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  <c r="IR179" s="12"/>
      <c r="IS179" s="12"/>
      <c r="IT179" s="12"/>
      <c r="IU179" s="12"/>
      <c r="IV179" s="12"/>
      <c r="IW179" s="12"/>
    </row>
    <row r="180" spans="58:257"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12"/>
      <c r="DF180" s="12"/>
      <c r="DG180" s="12"/>
      <c r="DH180" s="12"/>
      <c r="DI180" s="12"/>
      <c r="DJ180" s="12"/>
      <c r="DK180" s="12"/>
      <c r="DL180" s="12"/>
      <c r="DM180" s="12"/>
      <c r="DN180" s="12"/>
      <c r="DO180" s="12"/>
      <c r="DP180" s="12"/>
      <c r="DQ180" s="12"/>
      <c r="DR180" s="12"/>
      <c r="DS180" s="12"/>
      <c r="DT180" s="12"/>
      <c r="DU180" s="12"/>
      <c r="DV180" s="12"/>
      <c r="DW180" s="12"/>
      <c r="DX180" s="12"/>
      <c r="DY180" s="12"/>
      <c r="DZ180" s="12"/>
      <c r="EA180" s="12"/>
      <c r="EB180" s="12"/>
      <c r="EC180" s="12"/>
      <c r="ED180" s="12"/>
      <c r="EE180" s="12"/>
      <c r="EF180" s="12"/>
      <c r="EG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  <c r="IR180" s="12"/>
      <c r="IS180" s="12"/>
      <c r="IT180" s="12"/>
      <c r="IU180" s="12"/>
      <c r="IV180" s="12"/>
      <c r="IW180" s="12"/>
    </row>
    <row r="181" spans="58:257"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12"/>
      <c r="DF181" s="12"/>
      <c r="DG181" s="12"/>
      <c r="DH181" s="12"/>
      <c r="DI181" s="12"/>
      <c r="DJ181" s="12"/>
      <c r="DK181" s="12"/>
      <c r="DL181" s="12"/>
      <c r="DM181" s="12"/>
      <c r="DN181" s="12"/>
      <c r="DO181" s="12"/>
      <c r="DP181" s="12"/>
      <c r="DQ181" s="12"/>
      <c r="DR181" s="12"/>
      <c r="DS181" s="12"/>
      <c r="DT181" s="12"/>
      <c r="DU181" s="12"/>
      <c r="DV181" s="12"/>
      <c r="DW181" s="12"/>
      <c r="DX181" s="12"/>
      <c r="DY181" s="12"/>
      <c r="DZ181" s="12"/>
      <c r="EA181" s="12"/>
      <c r="EB181" s="12"/>
      <c r="EC181" s="12"/>
      <c r="ED181" s="12"/>
      <c r="EE181" s="12"/>
      <c r="EF181" s="12"/>
      <c r="EG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  <c r="IR181" s="12"/>
      <c r="IS181" s="12"/>
      <c r="IT181" s="12"/>
      <c r="IU181" s="12"/>
      <c r="IV181" s="12"/>
      <c r="IW181" s="12"/>
    </row>
  </sheetData>
  <mergeCells count="33">
    <mergeCell ref="S30:V30"/>
    <mergeCell ref="L45:M45"/>
    <mergeCell ref="G45:H45"/>
    <mergeCell ref="L43:M43"/>
    <mergeCell ref="G44:H44"/>
    <mergeCell ref="L44:M44"/>
    <mergeCell ref="G43:H43"/>
    <mergeCell ref="L32:M32"/>
    <mergeCell ref="L33:M33"/>
    <mergeCell ref="L34:M34"/>
    <mergeCell ref="L35:M35"/>
    <mergeCell ref="L36:M36"/>
    <mergeCell ref="L37:M37"/>
    <mergeCell ref="L38:M38"/>
    <mergeCell ref="L39:M39"/>
    <mergeCell ref="L41:M41"/>
    <mergeCell ref="G33:H33"/>
    <mergeCell ref="G34:H34"/>
    <mergeCell ref="G35:H35"/>
    <mergeCell ref="G36:H36"/>
    <mergeCell ref="L42:M42"/>
    <mergeCell ref="G40:H40"/>
    <mergeCell ref="L40:M40"/>
    <mergeCell ref="G37:H37"/>
    <mergeCell ref="G38:H38"/>
    <mergeCell ref="G39:H39"/>
    <mergeCell ref="G41:H41"/>
    <mergeCell ref="G42:H42"/>
    <mergeCell ref="I4:L4"/>
    <mergeCell ref="K5:L5"/>
    <mergeCell ref="G31:H31"/>
    <mergeCell ref="L31:M31"/>
    <mergeCell ref="G32:H32"/>
  </mergeCells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6" workbookViewId="0">
      <selection activeCell="F39" sqref="F39"/>
    </sheetView>
  </sheetViews>
  <sheetFormatPr defaultRowHeight="15"/>
  <cols>
    <col min="1" max="1" width="22.85546875" bestFit="1" customWidth="1"/>
    <col min="2" max="6" width="11.5703125" bestFit="1" customWidth="1"/>
    <col min="7" max="7" width="11.140625" customWidth="1"/>
  </cols>
  <sheetData>
    <row r="1" spans="1:7" hidden="1"/>
    <row r="2" spans="1:7" hidden="1"/>
    <row r="3" spans="1:7" hidden="1"/>
    <row r="4" spans="1:7" hidden="1">
      <c r="A4" s="22">
        <v>40730.478472222225</v>
      </c>
      <c r="D4" t="s">
        <v>18</v>
      </c>
      <c r="E4" t="s">
        <v>19</v>
      </c>
    </row>
    <row r="5" spans="1:7" hidden="1">
      <c r="A5" t="s">
        <v>20</v>
      </c>
      <c r="B5" t="s">
        <v>21</v>
      </c>
      <c r="C5" t="s">
        <v>22</v>
      </c>
      <c r="D5" t="s">
        <v>23</v>
      </c>
      <c r="E5" t="s">
        <v>24</v>
      </c>
      <c r="G5" t="s">
        <v>25</v>
      </c>
    </row>
    <row r="6" spans="1:7" hidden="1">
      <c r="B6" t="s">
        <v>26</v>
      </c>
      <c r="C6" t="s">
        <v>27</v>
      </c>
      <c r="D6" t="s">
        <v>28</v>
      </c>
      <c r="E6" t="s">
        <v>29</v>
      </c>
      <c r="F6" t="s">
        <v>30</v>
      </c>
      <c r="G6" t="s">
        <v>31</v>
      </c>
    </row>
    <row r="7" spans="1:7" hidden="1"/>
    <row r="8" spans="1:7" hidden="1"/>
    <row r="9" spans="1:7" hidden="1"/>
    <row r="10" spans="1:7" hidden="1"/>
    <row r="11" spans="1:7" hidden="1"/>
    <row r="12" spans="1:7" hidden="1"/>
    <row r="13" spans="1:7" hidden="1">
      <c r="A13" t="s">
        <v>32</v>
      </c>
    </row>
    <row r="14" spans="1:7" hidden="1">
      <c r="A14" t="s">
        <v>33</v>
      </c>
      <c r="B14" t="s">
        <v>34</v>
      </c>
    </row>
    <row r="15" spans="1:7" hidden="1"/>
    <row r="16" spans="1:7" hidden="1">
      <c r="A16" t="s">
        <v>35</v>
      </c>
    </row>
    <row r="17" spans="1:8" hidden="1"/>
    <row r="18" spans="1:8" hidden="1">
      <c r="A18" t="s">
        <v>36</v>
      </c>
      <c r="B18" t="s">
        <v>37</v>
      </c>
    </row>
    <row r="19" spans="1:8" hidden="1">
      <c r="A19" t="s">
        <v>38</v>
      </c>
      <c r="B19" t="s">
        <v>39</v>
      </c>
    </row>
    <row r="20" spans="1:8" hidden="1">
      <c r="A20" t="s">
        <v>40</v>
      </c>
      <c r="B20" t="s">
        <v>41</v>
      </c>
    </row>
    <row r="21" spans="1:8" hidden="1"/>
    <row r="22" spans="1:8" hidden="1">
      <c r="A22" t="s">
        <v>42</v>
      </c>
    </row>
    <row r="23" spans="1:8" hidden="1"/>
    <row r="24" spans="1:8" hidden="1"/>
    <row r="25" spans="1:8" hidden="1"/>
    <row r="26" spans="1:8">
      <c r="A26" s="160" t="s">
        <v>91</v>
      </c>
      <c r="B26" s="287" t="s">
        <v>44</v>
      </c>
      <c r="C26" s="287"/>
      <c r="D26" s="287"/>
      <c r="E26" s="161"/>
      <c r="F26" s="50" t="s">
        <v>75</v>
      </c>
      <c r="H26" s="50"/>
    </row>
    <row r="27" spans="1:8">
      <c r="A27" s="287" t="s">
        <v>76</v>
      </c>
      <c r="B27" s="287"/>
      <c r="C27" s="287"/>
      <c r="D27" s="287"/>
      <c r="E27" s="287"/>
      <c r="F27" s="287"/>
      <c r="G27" s="50"/>
      <c r="H27" s="50"/>
    </row>
    <row r="28" spans="1:8">
      <c r="A28" s="50" t="s">
        <v>77</v>
      </c>
      <c r="B28" s="50"/>
      <c r="C28" s="50" t="s">
        <v>78</v>
      </c>
      <c r="D28" s="50"/>
      <c r="E28" s="50"/>
      <c r="F28" s="50" t="s">
        <v>79</v>
      </c>
      <c r="G28" s="50"/>
      <c r="H28" s="50"/>
    </row>
    <row r="29" spans="1:8">
      <c r="A29" s="50"/>
      <c r="B29" s="50"/>
      <c r="C29" s="50"/>
      <c r="D29" s="50"/>
      <c r="E29" s="50"/>
      <c r="F29" s="50"/>
      <c r="G29" s="50"/>
      <c r="H29" s="50"/>
    </row>
    <row r="31" spans="1:8">
      <c r="A31" s="23"/>
      <c r="B31" s="25">
        <v>2013</v>
      </c>
      <c r="C31" s="25">
        <f>B31+1</f>
        <v>2014</v>
      </c>
      <c r="D31" s="159">
        <f t="shared" ref="D31:F31" si="0">C31+1</f>
        <v>2015</v>
      </c>
      <c r="E31" s="159">
        <f t="shared" si="0"/>
        <v>2016</v>
      </c>
      <c r="F31" s="159">
        <f t="shared" si="0"/>
        <v>2017</v>
      </c>
    </row>
    <row r="32" spans="1:8">
      <c r="A32" t="s">
        <v>43</v>
      </c>
    </row>
    <row r="33" spans="1:7">
      <c r="A33">
        <v>40764</v>
      </c>
      <c r="B33" s="49">
        <v>378407</v>
      </c>
      <c r="C33" s="49">
        <v>393866</v>
      </c>
      <c r="D33" s="49"/>
      <c r="E33" s="49"/>
      <c r="F33" s="49"/>
      <c r="G33" s="27"/>
    </row>
    <row r="34" spans="1:7">
      <c r="B34" s="27"/>
      <c r="C34" s="27"/>
      <c r="D34" s="27"/>
      <c r="E34" s="27"/>
      <c r="F34" s="27"/>
      <c r="G34" s="27"/>
    </row>
    <row r="35" spans="1:7">
      <c r="B35" s="27"/>
      <c r="C35" s="27"/>
      <c r="D35" s="27"/>
      <c r="E35" s="27"/>
      <c r="F35" s="27"/>
      <c r="G35" s="27"/>
    </row>
    <row r="37" spans="1:7">
      <c r="B37" s="27"/>
      <c r="C37" s="27"/>
      <c r="D37" s="27"/>
      <c r="E37" s="27"/>
      <c r="F37" s="27"/>
    </row>
    <row r="38" spans="1:7">
      <c r="B38" s="24"/>
      <c r="C38" s="24"/>
      <c r="D38" s="24"/>
      <c r="E38" s="24"/>
      <c r="F38" s="24"/>
    </row>
  </sheetData>
  <mergeCells count="2">
    <mergeCell ref="A27:F27"/>
    <mergeCell ref="B26:D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9"/>
  <sheetViews>
    <sheetView tabSelected="1" topLeftCell="A7" workbookViewId="0">
      <selection activeCell="H15" sqref="H15"/>
    </sheetView>
  </sheetViews>
  <sheetFormatPr defaultRowHeight="15"/>
  <cols>
    <col min="1" max="1" width="30.7109375" style="104" bestFit="1" customWidth="1"/>
    <col min="2" max="2" width="17.5703125" style="104" customWidth="1"/>
    <col min="3" max="7" width="11.42578125" style="104" customWidth="1"/>
    <col min="8" max="13" width="9.140625" style="104"/>
    <col min="14" max="14" width="10.5703125" style="104" bestFit="1" customWidth="1"/>
    <col min="15" max="256" width="9.140625" style="104"/>
    <col min="257" max="257" width="30.7109375" style="104" bestFit="1" customWidth="1"/>
    <col min="258" max="258" width="17.5703125" style="104" customWidth="1"/>
    <col min="259" max="263" width="11.42578125" style="104" customWidth="1"/>
    <col min="264" max="269" width="9.140625" style="104"/>
    <col min="270" max="270" width="10.5703125" style="104" bestFit="1" customWidth="1"/>
    <col min="271" max="512" width="9.140625" style="104"/>
    <col min="513" max="513" width="30.7109375" style="104" bestFit="1" customWidth="1"/>
    <col min="514" max="514" width="17.5703125" style="104" customWidth="1"/>
    <col min="515" max="519" width="11.42578125" style="104" customWidth="1"/>
    <col min="520" max="525" width="9.140625" style="104"/>
    <col min="526" max="526" width="10.5703125" style="104" bestFit="1" customWidth="1"/>
    <col min="527" max="768" width="9.140625" style="104"/>
    <col min="769" max="769" width="30.7109375" style="104" bestFit="1" customWidth="1"/>
    <col min="770" max="770" width="17.5703125" style="104" customWidth="1"/>
    <col min="771" max="775" width="11.42578125" style="104" customWidth="1"/>
    <col min="776" max="781" width="9.140625" style="104"/>
    <col min="782" max="782" width="10.5703125" style="104" bestFit="1" customWidth="1"/>
    <col min="783" max="1024" width="9.140625" style="104"/>
    <col min="1025" max="1025" width="30.7109375" style="104" bestFit="1" customWidth="1"/>
    <col min="1026" max="1026" width="17.5703125" style="104" customWidth="1"/>
    <col min="1027" max="1031" width="11.42578125" style="104" customWidth="1"/>
    <col min="1032" max="1037" width="9.140625" style="104"/>
    <col min="1038" max="1038" width="10.5703125" style="104" bestFit="1" customWidth="1"/>
    <col min="1039" max="1280" width="9.140625" style="104"/>
    <col min="1281" max="1281" width="30.7109375" style="104" bestFit="1" customWidth="1"/>
    <col min="1282" max="1282" width="17.5703125" style="104" customWidth="1"/>
    <col min="1283" max="1287" width="11.42578125" style="104" customWidth="1"/>
    <col min="1288" max="1293" width="9.140625" style="104"/>
    <col min="1294" max="1294" width="10.5703125" style="104" bestFit="1" customWidth="1"/>
    <col min="1295" max="1536" width="9.140625" style="104"/>
    <col min="1537" max="1537" width="30.7109375" style="104" bestFit="1" customWidth="1"/>
    <col min="1538" max="1538" width="17.5703125" style="104" customWidth="1"/>
    <col min="1539" max="1543" width="11.42578125" style="104" customWidth="1"/>
    <col min="1544" max="1549" width="9.140625" style="104"/>
    <col min="1550" max="1550" width="10.5703125" style="104" bestFit="1" customWidth="1"/>
    <col min="1551" max="1792" width="9.140625" style="104"/>
    <col min="1793" max="1793" width="30.7109375" style="104" bestFit="1" customWidth="1"/>
    <col min="1794" max="1794" width="17.5703125" style="104" customWidth="1"/>
    <col min="1795" max="1799" width="11.42578125" style="104" customWidth="1"/>
    <col min="1800" max="1805" width="9.140625" style="104"/>
    <col min="1806" max="1806" width="10.5703125" style="104" bestFit="1" customWidth="1"/>
    <col min="1807" max="2048" width="9.140625" style="104"/>
    <col min="2049" max="2049" width="30.7109375" style="104" bestFit="1" customWidth="1"/>
    <col min="2050" max="2050" width="17.5703125" style="104" customWidth="1"/>
    <col min="2051" max="2055" width="11.42578125" style="104" customWidth="1"/>
    <col min="2056" max="2061" width="9.140625" style="104"/>
    <col min="2062" max="2062" width="10.5703125" style="104" bestFit="1" customWidth="1"/>
    <col min="2063" max="2304" width="9.140625" style="104"/>
    <col min="2305" max="2305" width="30.7109375" style="104" bestFit="1" customWidth="1"/>
    <col min="2306" max="2306" width="17.5703125" style="104" customWidth="1"/>
    <col min="2307" max="2311" width="11.42578125" style="104" customWidth="1"/>
    <col min="2312" max="2317" width="9.140625" style="104"/>
    <col min="2318" max="2318" width="10.5703125" style="104" bestFit="1" customWidth="1"/>
    <col min="2319" max="2560" width="9.140625" style="104"/>
    <col min="2561" max="2561" width="30.7109375" style="104" bestFit="1" customWidth="1"/>
    <col min="2562" max="2562" width="17.5703125" style="104" customWidth="1"/>
    <col min="2563" max="2567" width="11.42578125" style="104" customWidth="1"/>
    <col min="2568" max="2573" width="9.140625" style="104"/>
    <col min="2574" max="2574" width="10.5703125" style="104" bestFit="1" customWidth="1"/>
    <col min="2575" max="2816" width="9.140625" style="104"/>
    <col min="2817" max="2817" width="30.7109375" style="104" bestFit="1" customWidth="1"/>
    <col min="2818" max="2818" width="17.5703125" style="104" customWidth="1"/>
    <col min="2819" max="2823" width="11.42578125" style="104" customWidth="1"/>
    <col min="2824" max="2829" width="9.140625" style="104"/>
    <col min="2830" max="2830" width="10.5703125" style="104" bestFit="1" customWidth="1"/>
    <col min="2831" max="3072" width="9.140625" style="104"/>
    <col min="3073" max="3073" width="30.7109375" style="104" bestFit="1" customWidth="1"/>
    <col min="3074" max="3074" width="17.5703125" style="104" customWidth="1"/>
    <col min="3075" max="3079" width="11.42578125" style="104" customWidth="1"/>
    <col min="3080" max="3085" width="9.140625" style="104"/>
    <col min="3086" max="3086" width="10.5703125" style="104" bestFit="1" customWidth="1"/>
    <col min="3087" max="3328" width="9.140625" style="104"/>
    <col min="3329" max="3329" width="30.7109375" style="104" bestFit="1" customWidth="1"/>
    <col min="3330" max="3330" width="17.5703125" style="104" customWidth="1"/>
    <col min="3331" max="3335" width="11.42578125" style="104" customWidth="1"/>
    <col min="3336" max="3341" width="9.140625" style="104"/>
    <col min="3342" max="3342" width="10.5703125" style="104" bestFit="1" customWidth="1"/>
    <col min="3343" max="3584" width="9.140625" style="104"/>
    <col min="3585" max="3585" width="30.7109375" style="104" bestFit="1" customWidth="1"/>
    <col min="3586" max="3586" width="17.5703125" style="104" customWidth="1"/>
    <col min="3587" max="3591" width="11.42578125" style="104" customWidth="1"/>
    <col min="3592" max="3597" width="9.140625" style="104"/>
    <col min="3598" max="3598" width="10.5703125" style="104" bestFit="1" customWidth="1"/>
    <col min="3599" max="3840" width="9.140625" style="104"/>
    <col min="3841" max="3841" width="30.7109375" style="104" bestFit="1" customWidth="1"/>
    <col min="3842" max="3842" width="17.5703125" style="104" customWidth="1"/>
    <col min="3843" max="3847" width="11.42578125" style="104" customWidth="1"/>
    <col min="3848" max="3853" width="9.140625" style="104"/>
    <col min="3854" max="3854" width="10.5703125" style="104" bestFit="1" customWidth="1"/>
    <col min="3855" max="4096" width="9.140625" style="104"/>
    <col min="4097" max="4097" width="30.7109375" style="104" bestFit="1" customWidth="1"/>
    <col min="4098" max="4098" width="17.5703125" style="104" customWidth="1"/>
    <col min="4099" max="4103" width="11.42578125" style="104" customWidth="1"/>
    <col min="4104" max="4109" width="9.140625" style="104"/>
    <col min="4110" max="4110" width="10.5703125" style="104" bestFit="1" customWidth="1"/>
    <col min="4111" max="4352" width="9.140625" style="104"/>
    <col min="4353" max="4353" width="30.7109375" style="104" bestFit="1" customWidth="1"/>
    <col min="4354" max="4354" width="17.5703125" style="104" customWidth="1"/>
    <col min="4355" max="4359" width="11.42578125" style="104" customWidth="1"/>
    <col min="4360" max="4365" width="9.140625" style="104"/>
    <col min="4366" max="4366" width="10.5703125" style="104" bestFit="1" customWidth="1"/>
    <col min="4367" max="4608" width="9.140625" style="104"/>
    <col min="4609" max="4609" width="30.7109375" style="104" bestFit="1" customWidth="1"/>
    <col min="4610" max="4610" width="17.5703125" style="104" customWidth="1"/>
    <col min="4611" max="4615" width="11.42578125" style="104" customWidth="1"/>
    <col min="4616" max="4621" width="9.140625" style="104"/>
    <col min="4622" max="4622" width="10.5703125" style="104" bestFit="1" customWidth="1"/>
    <col min="4623" max="4864" width="9.140625" style="104"/>
    <col min="4865" max="4865" width="30.7109375" style="104" bestFit="1" customWidth="1"/>
    <col min="4866" max="4866" width="17.5703125" style="104" customWidth="1"/>
    <col min="4867" max="4871" width="11.42578125" style="104" customWidth="1"/>
    <col min="4872" max="4877" width="9.140625" style="104"/>
    <col min="4878" max="4878" width="10.5703125" style="104" bestFit="1" customWidth="1"/>
    <col min="4879" max="5120" width="9.140625" style="104"/>
    <col min="5121" max="5121" width="30.7109375" style="104" bestFit="1" customWidth="1"/>
    <col min="5122" max="5122" width="17.5703125" style="104" customWidth="1"/>
    <col min="5123" max="5127" width="11.42578125" style="104" customWidth="1"/>
    <col min="5128" max="5133" width="9.140625" style="104"/>
    <col min="5134" max="5134" width="10.5703125" style="104" bestFit="1" customWidth="1"/>
    <col min="5135" max="5376" width="9.140625" style="104"/>
    <col min="5377" max="5377" width="30.7109375" style="104" bestFit="1" customWidth="1"/>
    <col min="5378" max="5378" width="17.5703125" style="104" customWidth="1"/>
    <col min="5379" max="5383" width="11.42578125" style="104" customWidth="1"/>
    <col min="5384" max="5389" width="9.140625" style="104"/>
    <col min="5390" max="5390" width="10.5703125" style="104" bestFit="1" customWidth="1"/>
    <col min="5391" max="5632" width="9.140625" style="104"/>
    <col min="5633" max="5633" width="30.7109375" style="104" bestFit="1" customWidth="1"/>
    <col min="5634" max="5634" width="17.5703125" style="104" customWidth="1"/>
    <col min="5635" max="5639" width="11.42578125" style="104" customWidth="1"/>
    <col min="5640" max="5645" width="9.140625" style="104"/>
    <col min="5646" max="5646" width="10.5703125" style="104" bestFit="1" customWidth="1"/>
    <col min="5647" max="5888" width="9.140625" style="104"/>
    <col min="5889" max="5889" width="30.7109375" style="104" bestFit="1" customWidth="1"/>
    <col min="5890" max="5890" width="17.5703125" style="104" customWidth="1"/>
    <col min="5891" max="5895" width="11.42578125" style="104" customWidth="1"/>
    <col min="5896" max="5901" width="9.140625" style="104"/>
    <col min="5902" max="5902" width="10.5703125" style="104" bestFit="1" customWidth="1"/>
    <col min="5903" max="6144" width="9.140625" style="104"/>
    <col min="6145" max="6145" width="30.7109375" style="104" bestFit="1" customWidth="1"/>
    <col min="6146" max="6146" width="17.5703125" style="104" customWidth="1"/>
    <col min="6147" max="6151" width="11.42578125" style="104" customWidth="1"/>
    <col min="6152" max="6157" width="9.140625" style="104"/>
    <col min="6158" max="6158" width="10.5703125" style="104" bestFit="1" customWidth="1"/>
    <col min="6159" max="6400" width="9.140625" style="104"/>
    <col min="6401" max="6401" width="30.7109375" style="104" bestFit="1" customWidth="1"/>
    <col min="6402" max="6402" width="17.5703125" style="104" customWidth="1"/>
    <col min="6403" max="6407" width="11.42578125" style="104" customWidth="1"/>
    <col min="6408" max="6413" width="9.140625" style="104"/>
    <col min="6414" max="6414" width="10.5703125" style="104" bestFit="1" customWidth="1"/>
    <col min="6415" max="6656" width="9.140625" style="104"/>
    <col min="6657" max="6657" width="30.7109375" style="104" bestFit="1" customWidth="1"/>
    <col min="6658" max="6658" width="17.5703125" style="104" customWidth="1"/>
    <col min="6659" max="6663" width="11.42578125" style="104" customWidth="1"/>
    <col min="6664" max="6669" width="9.140625" style="104"/>
    <col min="6670" max="6670" width="10.5703125" style="104" bestFit="1" customWidth="1"/>
    <col min="6671" max="6912" width="9.140625" style="104"/>
    <col min="6913" max="6913" width="30.7109375" style="104" bestFit="1" customWidth="1"/>
    <col min="6914" max="6914" width="17.5703125" style="104" customWidth="1"/>
    <col min="6915" max="6919" width="11.42578125" style="104" customWidth="1"/>
    <col min="6920" max="6925" width="9.140625" style="104"/>
    <col min="6926" max="6926" width="10.5703125" style="104" bestFit="1" customWidth="1"/>
    <col min="6927" max="7168" width="9.140625" style="104"/>
    <col min="7169" max="7169" width="30.7109375" style="104" bestFit="1" customWidth="1"/>
    <col min="7170" max="7170" width="17.5703125" style="104" customWidth="1"/>
    <col min="7171" max="7175" width="11.42578125" style="104" customWidth="1"/>
    <col min="7176" max="7181" width="9.140625" style="104"/>
    <col min="7182" max="7182" width="10.5703125" style="104" bestFit="1" customWidth="1"/>
    <col min="7183" max="7424" width="9.140625" style="104"/>
    <col min="7425" max="7425" width="30.7109375" style="104" bestFit="1" customWidth="1"/>
    <col min="7426" max="7426" width="17.5703125" style="104" customWidth="1"/>
    <col min="7427" max="7431" width="11.42578125" style="104" customWidth="1"/>
    <col min="7432" max="7437" width="9.140625" style="104"/>
    <col min="7438" max="7438" width="10.5703125" style="104" bestFit="1" customWidth="1"/>
    <col min="7439" max="7680" width="9.140625" style="104"/>
    <col min="7681" max="7681" width="30.7109375" style="104" bestFit="1" customWidth="1"/>
    <col min="7682" max="7682" width="17.5703125" style="104" customWidth="1"/>
    <col min="7683" max="7687" width="11.42578125" style="104" customWidth="1"/>
    <col min="7688" max="7693" width="9.140625" style="104"/>
    <col min="7694" max="7694" width="10.5703125" style="104" bestFit="1" customWidth="1"/>
    <col min="7695" max="7936" width="9.140625" style="104"/>
    <col min="7937" max="7937" width="30.7109375" style="104" bestFit="1" customWidth="1"/>
    <col min="7938" max="7938" width="17.5703125" style="104" customWidth="1"/>
    <col min="7939" max="7943" width="11.42578125" style="104" customWidth="1"/>
    <col min="7944" max="7949" width="9.140625" style="104"/>
    <col min="7950" max="7950" width="10.5703125" style="104" bestFit="1" customWidth="1"/>
    <col min="7951" max="8192" width="9.140625" style="104"/>
    <col min="8193" max="8193" width="30.7109375" style="104" bestFit="1" customWidth="1"/>
    <col min="8194" max="8194" width="17.5703125" style="104" customWidth="1"/>
    <col min="8195" max="8199" width="11.42578125" style="104" customWidth="1"/>
    <col min="8200" max="8205" width="9.140625" style="104"/>
    <col min="8206" max="8206" width="10.5703125" style="104" bestFit="1" customWidth="1"/>
    <col min="8207" max="8448" width="9.140625" style="104"/>
    <col min="8449" max="8449" width="30.7109375" style="104" bestFit="1" customWidth="1"/>
    <col min="8450" max="8450" width="17.5703125" style="104" customWidth="1"/>
    <col min="8451" max="8455" width="11.42578125" style="104" customWidth="1"/>
    <col min="8456" max="8461" width="9.140625" style="104"/>
    <col min="8462" max="8462" width="10.5703125" style="104" bestFit="1" customWidth="1"/>
    <col min="8463" max="8704" width="9.140625" style="104"/>
    <col min="8705" max="8705" width="30.7109375" style="104" bestFit="1" customWidth="1"/>
    <col min="8706" max="8706" width="17.5703125" style="104" customWidth="1"/>
    <col min="8707" max="8711" width="11.42578125" style="104" customWidth="1"/>
    <col min="8712" max="8717" width="9.140625" style="104"/>
    <col min="8718" max="8718" width="10.5703125" style="104" bestFit="1" customWidth="1"/>
    <col min="8719" max="8960" width="9.140625" style="104"/>
    <col min="8961" max="8961" width="30.7109375" style="104" bestFit="1" customWidth="1"/>
    <col min="8962" max="8962" width="17.5703125" style="104" customWidth="1"/>
    <col min="8963" max="8967" width="11.42578125" style="104" customWidth="1"/>
    <col min="8968" max="8973" width="9.140625" style="104"/>
    <col min="8974" max="8974" width="10.5703125" style="104" bestFit="1" customWidth="1"/>
    <col min="8975" max="9216" width="9.140625" style="104"/>
    <col min="9217" max="9217" width="30.7109375" style="104" bestFit="1" customWidth="1"/>
    <col min="9218" max="9218" width="17.5703125" style="104" customWidth="1"/>
    <col min="9219" max="9223" width="11.42578125" style="104" customWidth="1"/>
    <col min="9224" max="9229" width="9.140625" style="104"/>
    <col min="9230" max="9230" width="10.5703125" style="104" bestFit="1" customWidth="1"/>
    <col min="9231" max="9472" width="9.140625" style="104"/>
    <col min="9473" max="9473" width="30.7109375" style="104" bestFit="1" customWidth="1"/>
    <col min="9474" max="9474" width="17.5703125" style="104" customWidth="1"/>
    <col min="9475" max="9479" width="11.42578125" style="104" customWidth="1"/>
    <col min="9480" max="9485" width="9.140625" style="104"/>
    <col min="9486" max="9486" width="10.5703125" style="104" bestFit="1" customWidth="1"/>
    <col min="9487" max="9728" width="9.140625" style="104"/>
    <col min="9729" max="9729" width="30.7109375" style="104" bestFit="1" customWidth="1"/>
    <col min="9730" max="9730" width="17.5703125" style="104" customWidth="1"/>
    <col min="9731" max="9735" width="11.42578125" style="104" customWidth="1"/>
    <col min="9736" max="9741" width="9.140625" style="104"/>
    <col min="9742" max="9742" width="10.5703125" style="104" bestFit="1" customWidth="1"/>
    <col min="9743" max="9984" width="9.140625" style="104"/>
    <col min="9985" max="9985" width="30.7109375" style="104" bestFit="1" customWidth="1"/>
    <col min="9986" max="9986" width="17.5703125" style="104" customWidth="1"/>
    <col min="9987" max="9991" width="11.42578125" style="104" customWidth="1"/>
    <col min="9992" max="9997" width="9.140625" style="104"/>
    <col min="9998" max="9998" width="10.5703125" style="104" bestFit="1" customWidth="1"/>
    <col min="9999" max="10240" width="9.140625" style="104"/>
    <col min="10241" max="10241" width="30.7109375" style="104" bestFit="1" customWidth="1"/>
    <col min="10242" max="10242" width="17.5703125" style="104" customWidth="1"/>
    <col min="10243" max="10247" width="11.42578125" style="104" customWidth="1"/>
    <col min="10248" max="10253" width="9.140625" style="104"/>
    <col min="10254" max="10254" width="10.5703125" style="104" bestFit="1" customWidth="1"/>
    <col min="10255" max="10496" width="9.140625" style="104"/>
    <col min="10497" max="10497" width="30.7109375" style="104" bestFit="1" customWidth="1"/>
    <col min="10498" max="10498" width="17.5703125" style="104" customWidth="1"/>
    <col min="10499" max="10503" width="11.42578125" style="104" customWidth="1"/>
    <col min="10504" max="10509" width="9.140625" style="104"/>
    <col min="10510" max="10510" width="10.5703125" style="104" bestFit="1" customWidth="1"/>
    <col min="10511" max="10752" width="9.140625" style="104"/>
    <col min="10753" max="10753" width="30.7109375" style="104" bestFit="1" customWidth="1"/>
    <col min="10754" max="10754" width="17.5703125" style="104" customWidth="1"/>
    <col min="10755" max="10759" width="11.42578125" style="104" customWidth="1"/>
    <col min="10760" max="10765" width="9.140625" style="104"/>
    <col min="10766" max="10766" width="10.5703125" style="104" bestFit="1" customWidth="1"/>
    <col min="10767" max="11008" width="9.140625" style="104"/>
    <col min="11009" max="11009" width="30.7109375" style="104" bestFit="1" customWidth="1"/>
    <col min="11010" max="11010" width="17.5703125" style="104" customWidth="1"/>
    <col min="11011" max="11015" width="11.42578125" style="104" customWidth="1"/>
    <col min="11016" max="11021" width="9.140625" style="104"/>
    <col min="11022" max="11022" width="10.5703125" style="104" bestFit="1" customWidth="1"/>
    <col min="11023" max="11264" width="9.140625" style="104"/>
    <col min="11265" max="11265" width="30.7109375" style="104" bestFit="1" customWidth="1"/>
    <col min="11266" max="11266" width="17.5703125" style="104" customWidth="1"/>
    <col min="11267" max="11271" width="11.42578125" style="104" customWidth="1"/>
    <col min="11272" max="11277" width="9.140625" style="104"/>
    <col min="11278" max="11278" width="10.5703125" style="104" bestFit="1" customWidth="1"/>
    <col min="11279" max="11520" width="9.140625" style="104"/>
    <col min="11521" max="11521" width="30.7109375" style="104" bestFit="1" customWidth="1"/>
    <col min="11522" max="11522" width="17.5703125" style="104" customWidth="1"/>
    <col min="11523" max="11527" width="11.42578125" style="104" customWidth="1"/>
    <col min="11528" max="11533" width="9.140625" style="104"/>
    <col min="11534" max="11534" width="10.5703125" style="104" bestFit="1" customWidth="1"/>
    <col min="11535" max="11776" width="9.140625" style="104"/>
    <col min="11777" max="11777" width="30.7109375" style="104" bestFit="1" customWidth="1"/>
    <col min="11778" max="11778" width="17.5703125" style="104" customWidth="1"/>
    <col min="11779" max="11783" width="11.42578125" style="104" customWidth="1"/>
    <col min="11784" max="11789" width="9.140625" style="104"/>
    <col min="11790" max="11790" width="10.5703125" style="104" bestFit="1" customWidth="1"/>
    <col min="11791" max="12032" width="9.140625" style="104"/>
    <col min="12033" max="12033" width="30.7109375" style="104" bestFit="1" customWidth="1"/>
    <col min="12034" max="12034" width="17.5703125" style="104" customWidth="1"/>
    <col min="12035" max="12039" width="11.42578125" style="104" customWidth="1"/>
    <col min="12040" max="12045" width="9.140625" style="104"/>
    <col min="12046" max="12046" width="10.5703125" style="104" bestFit="1" customWidth="1"/>
    <col min="12047" max="12288" width="9.140625" style="104"/>
    <col min="12289" max="12289" width="30.7109375" style="104" bestFit="1" customWidth="1"/>
    <col min="12290" max="12290" width="17.5703125" style="104" customWidth="1"/>
    <col min="12291" max="12295" width="11.42578125" style="104" customWidth="1"/>
    <col min="12296" max="12301" width="9.140625" style="104"/>
    <col min="12302" max="12302" width="10.5703125" style="104" bestFit="1" customWidth="1"/>
    <col min="12303" max="12544" width="9.140625" style="104"/>
    <col min="12545" max="12545" width="30.7109375" style="104" bestFit="1" customWidth="1"/>
    <col min="12546" max="12546" width="17.5703125" style="104" customWidth="1"/>
    <col min="12547" max="12551" width="11.42578125" style="104" customWidth="1"/>
    <col min="12552" max="12557" width="9.140625" style="104"/>
    <col min="12558" max="12558" width="10.5703125" style="104" bestFit="1" customWidth="1"/>
    <col min="12559" max="12800" width="9.140625" style="104"/>
    <col min="12801" max="12801" width="30.7109375" style="104" bestFit="1" customWidth="1"/>
    <col min="12802" max="12802" width="17.5703125" style="104" customWidth="1"/>
    <col min="12803" max="12807" width="11.42578125" style="104" customWidth="1"/>
    <col min="12808" max="12813" width="9.140625" style="104"/>
    <col min="12814" max="12814" width="10.5703125" style="104" bestFit="1" customWidth="1"/>
    <col min="12815" max="13056" width="9.140625" style="104"/>
    <col min="13057" max="13057" width="30.7109375" style="104" bestFit="1" customWidth="1"/>
    <col min="13058" max="13058" width="17.5703125" style="104" customWidth="1"/>
    <col min="13059" max="13063" width="11.42578125" style="104" customWidth="1"/>
    <col min="13064" max="13069" width="9.140625" style="104"/>
    <col min="13070" max="13070" width="10.5703125" style="104" bestFit="1" customWidth="1"/>
    <col min="13071" max="13312" width="9.140625" style="104"/>
    <col min="13313" max="13313" width="30.7109375" style="104" bestFit="1" customWidth="1"/>
    <col min="13314" max="13314" width="17.5703125" style="104" customWidth="1"/>
    <col min="13315" max="13319" width="11.42578125" style="104" customWidth="1"/>
    <col min="13320" max="13325" width="9.140625" style="104"/>
    <col min="13326" max="13326" width="10.5703125" style="104" bestFit="1" customWidth="1"/>
    <col min="13327" max="13568" width="9.140625" style="104"/>
    <col min="13569" max="13569" width="30.7109375" style="104" bestFit="1" customWidth="1"/>
    <col min="13570" max="13570" width="17.5703125" style="104" customWidth="1"/>
    <col min="13571" max="13575" width="11.42578125" style="104" customWidth="1"/>
    <col min="13576" max="13581" width="9.140625" style="104"/>
    <col min="13582" max="13582" width="10.5703125" style="104" bestFit="1" customWidth="1"/>
    <col min="13583" max="13824" width="9.140625" style="104"/>
    <col min="13825" max="13825" width="30.7109375" style="104" bestFit="1" customWidth="1"/>
    <col min="13826" max="13826" width="17.5703125" style="104" customWidth="1"/>
    <col min="13827" max="13831" width="11.42578125" style="104" customWidth="1"/>
    <col min="13832" max="13837" width="9.140625" style="104"/>
    <col min="13838" max="13838" width="10.5703125" style="104" bestFit="1" customWidth="1"/>
    <col min="13839" max="14080" width="9.140625" style="104"/>
    <col min="14081" max="14081" width="30.7109375" style="104" bestFit="1" customWidth="1"/>
    <col min="14082" max="14082" width="17.5703125" style="104" customWidth="1"/>
    <col min="14083" max="14087" width="11.42578125" style="104" customWidth="1"/>
    <col min="14088" max="14093" width="9.140625" style="104"/>
    <col min="14094" max="14094" width="10.5703125" style="104" bestFit="1" customWidth="1"/>
    <col min="14095" max="14336" width="9.140625" style="104"/>
    <col min="14337" max="14337" width="30.7109375" style="104" bestFit="1" customWidth="1"/>
    <col min="14338" max="14338" width="17.5703125" style="104" customWidth="1"/>
    <col min="14339" max="14343" width="11.42578125" style="104" customWidth="1"/>
    <col min="14344" max="14349" width="9.140625" style="104"/>
    <col min="14350" max="14350" width="10.5703125" style="104" bestFit="1" customWidth="1"/>
    <col min="14351" max="14592" width="9.140625" style="104"/>
    <col min="14593" max="14593" width="30.7109375" style="104" bestFit="1" customWidth="1"/>
    <col min="14594" max="14594" width="17.5703125" style="104" customWidth="1"/>
    <col min="14595" max="14599" width="11.42578125" style="104" customWidth="1"/>
    <col min="14600" max="14605" width="9.140625" style="104"/>
    <col min="14606" max="14606" width="10.5703125" style="104" bestFit="1" customWidth="1"/>
    <col min="14607" max="14848" width="9.140625" style="104"/>
    <col min="14849" max="14849" width="30.7109375" style="104" bestFit="1" customWidth="1"/>
    <col min="14850" max="14850" width="17.5703125" style="104" customWidth="1"/>
    <col min="14851" max="14855" width="11.42578125" style="104" customWidth="1"/>
    <col min="14856" max="14861" width="9.140625" style="104"/>
    <col min="14862" max="14862" width="10.5703125" style="104" bestFit="1" customWidth="1"/>
    <col min="14863" max="15104" width="9.140625" style="104"/>
    <col min="15105" max="15105" width="30.7109375" style="104" bestFit="1" customWidth="1"/>
    <col min="15106" max="15106" width="17.5703125" style="104" customWidth="1"/>
    <col min="15107" max="15111" width="11.42578125" style="104" customWidth="1"/>
    <col min="15112" max="15117" width="9.140625" style="104"/>
    <col min="15118" max="15118" width="10.5703125" style="104" bestFit="1" customWidth="1"/>
    <col min="15119" max="15360" width="9.140625" style="104"/>
    <col min="15361" max="15361" width="30.7109375" style="104" bestFit="1" customWidth="1"/>
    <col min="15362" max="15362" width="17.5703125" style="104" customWidth="1"/>
    <col min="15363" max="15367" width="11.42578125" style="104" customWidth="1"/>
    <col min="15368" max="15373" width="9.140625" style="104"/>
    <col min="15374" max="15374" width="10.5703125" style="104" bestFit="1" customWidth="1"/>
    <col min="15375" max="15616" width="9.140625" style="104"/>
    <col min="15617" max="15617" width="30.7109375" style="104" bestFit="1" customWidth="1"/>
    <col min="15618" max="15618" width="17.5703125" style="104" customWidth="1"/>
    <col min="15619" max="15623" width="11.42578125" style="104" customWidth="1"/>
    <col min="15624" max="15629" width="9.140625" style="104"/>
    <col min="15630" max="15630" width="10.5703125" style="104" bestFit="1" customWidth="1"/>
    <col min="15631" max="15872" width="9.140625" style="104"/>
    <col min="15873" max="15873" width="30.7109375" style="104" bestFit="1" customWidth="1"/>
    <col min="15874" max="15874" width="17.5703125" style="104" customWidth="1"/>
    <col min="15875" max="15879" width="11.42578125" style="104" customWidth="1"/>
    <col min="15880" max="15885" width="9.140625" style="104"/>
    <col min="15886" max="15886" width="10.5703125" style="104" bestFit="1" customWidth="1"/>
    <col min="15887" max="16128" width="9.140625" style="104"/>
    <col min="16129" max="16129" width="30.7109375" style="104" bestFit="1" customWidth="1"/>
    <col min="16130" max="16130" width="17.5703125" style="104" customWidth="1"/>
    <col min="16131" max="16135" width="11.42578125" style="104" customWidth="1"/>
    <col min="16136" max="16141" width="9.140625" style="104"/>
    <col min="16142" max="16142" width="10.5703125" style="104" bestFit="1" customWidth="1"/>
    <col min="16143" max="16384" width="9.140625" style="104"/>
  </cols>
  <sheetData>
    <row r="2" spans="1:5">
      <c r="A2" s="129"/>
      <c r="B2" s="212">
        <v>2012</v>
      </c>
      <c r="C2" s="213">
        <v>2013</v>
      </c>
      <c r="D2" s="214">
        <f>C2+1</f>
        <v>2014</v>
      </c>
    </row>
    <row r="3" spans="1:5">
      <c r="A3" s="109">
        <v>40764</v>
      </c>
      <c r="B3" s="215" t="s">
        <v>4</v>
      </c>
      <c r="C3" s="216" t="s">
        <v>4</v>
      </c>
      <c r="D3" s="217" t="s">
        <v>74</v>
      </c>
    </row>
    <row r="4" spans="1:5">
      <c r="A4" s="130"/>
      <c r="B4" s="66"/>
      <c r="C4" s="136"/>
      <c r="D4" s="137"/>
    </row>
    <row r="5" spans="1:5">
      <c r="A5" s="131" t="s">
        <v>6</v>
      </c>
      <c r="B5" s="70">
        <v>353411</v>
      </c>
      <c r="C5" s="82">
        <v>378407</v>
      </c>
      <c r="D5" s="70">
        <v>393866</v>
      </c>
    </row>
    <row r="6" spans="1:5">
      <c r="A6" s="116"/>
      <c r="B6" s="118"/>
      <c r="C6" s="99"/>
      <c r="D6" s="98"/>
    </row>
    <row r="7" spans="1:5">
      <c r="A7" s="131" t="s">
        <v>7</v>
      </c>
      <c r="B7" s="99"/>
      <c r="C7" s="99"/>
      <c r="D7" s="98"/>
    </row>
    <row r="8" spans="1:5">
      <c r="A8" s="133" t="s">
        <v>63</v>
      </c>
      <c r="B8" s="99">
        <v>7545</v>
      </c>
      <c r="C8" s="218">
        <f>N29-C9</f>
        <v>8820</v>
      </c>
      <c r="D8" s="219">
        <f>C8*1.02+((C9*1.02)-820)</f>
        <v>9119.9</v>
      </c>
      <c r="E8" s="104" t="s">
        <v>93</v>
      </c>
    </row>
    <row r="9" spans="1:5">
      <c r="A9" s="133" t="s">
        <v>62</v>
      </c>
      <c r="B9" s="99">
        <v>0</v>
      </c>
      <c r="C9" s="218">
        <v>925</v>
      </c>
      <c r="D9" s="219">
        <f>820</f>
        <v>820</v>
      </c>
      <c r="E9" s="104" t="s">
        <v>94</v>
      </c>
    </row>
    <row r="10" spans="1:5">
      <c r="A10" s="133" t="s">
        <v>9</v>
      </c>
      <c r="B10" s="99">
        <v>7708</v>
      </c>
      <c r="C10" s="218">
        <f>N30</f>
        <v>10500</v>
      </c>
      <c r="D10" s="219">
        <f t="shared" ref="D10:D13" si="0">C10*1.02</f>
        <v>10710</v>
      </c>
    </row>
    <row r="11" spans="1:5">
      <c r="A11" s="133" t="s">
        <v>10</v>
      </c>
      <c r="B11" s="99">
        <v>2000</v>
      </c>
      <c r="C11" s="218">
        <f>N31</f>
        <v>1000.0000000000001</v>
      </c>
      <c r="D11" s="219">
        <f t="shared" si="0"/>
        <v>1020.0000000000001</v>
      </c>
    </row>
    <row r="12" spans="1:5">
      <c r="A12" s="133" t="s">
        <v>11</v>
      </c>
      <c r="B12" s="99">
        <v>0</v>
      </c>
      <c r="C12" s="99">
        <v>0</v>
      </c>
      <c r="D12" s="98">
        <v>0</v>
      </c>
    </row>
    <row r="13" spans="1:5">
      <c r="A13" s="133" t="s">
        <v>12</v>
      </c>
      <c r="B13" s="99">
        <v>9000</v>
      </c>
      <c r="C13" s="218">
        <f>N32</f>
        <v>5000</v>
      </c>
      <c r="D13" s="219">
        <f t="shared" si="0"/>
        <v>5100</v>
      </c>
    </row>
    <row r="14" spans="1:5">
      <c r="A14" s="133" t="s">
        <v>13</v>
      </c>
      <c r="B14" s="99">
        <v>0</v>
      </c>
      <c r="C14" s="99">
        <v>0</v>
      </c>
      <c r="D14" s="98">
        <v>0</v>
      </c>
    </row>
    <row r="15" spans="1:5">
      <c r="A15" s="133" t="s">
        <v>14</v>
      </c>
      <c r="B15" s="99">
        <v>0</v>
      </c>
      <c r="C15" s="99">
        <v>0</v>
      </c>
      <c r="D15" s="86">
        <v>0</v>
      </c>
    </row>
    <row r="16" spans="1:5">
      <c r="A16" s="134" t="s">
        <v>15</v>
      </c>
      <c r="B16" s="19">
        <f t="shared" ref="B16:D16" si="1">SUM(B8:B15)</f>
        <v>26253</v>
      </c>
      <c r="C16" s="103">
        <f t="shared" si="1"/>
        <v>26245</v>
      </c>
      <c r="D16" s="79">
        <f t="shared" si="1"/>
        <v>26769.9</v>
      </c>
    </row>
    <row r="17" spans="1:14" ht="15.75" thickBot="1">
      <c r="A17" s="134" t="s">
        <v>16</v>
      </c>
      <c r="B17" s="81">
        <f t="shared" ref="B17:D17" si="2">B5+B16</f>
        <v>379664</v>
      </c>
      <c r="C17" s="28">
        <f t="shared" si="2"/>
        <v>404652</v>
      </c>
      <c r="D17" s="29">
        <f t="shared" si="2"/>
        <v>420635.9</v>
      </c>
    </row>
    <row r="18" spans="1:14" ht="15.75" thickTop="1">
      <c r="A18" s="116"/>
      <c r="B18" s="118"/>
      <c r="C18" s="99"/>
      <c r="D18" s="98"/>
    </row>
    <row r="19" spans="1:14">
      <c r="A19" s="131" t="s">
        <v>95</v>
      </c>
      <c r="B19" s="70">
        <v>332121</v>
      </c>
      <c r="C19" s="82">
        <v>336809</v>
      </c>
      <c r="D19" s="70">
        <v>349232</v>
      </c>
    </row>
    <row r="20" spans="1:14">
      <c r="A20" s="116"/>
      <c r="B20" s="118"/>
      <c r="C20" s="99"/>
      <c r="D20" s="98"/>
    </row>
    <row r="21" spans="1:14" ht="15.75" thickBot="1">
      <c r="A21" s="119" t="s">
        <v>16</v>
      </c>
      <c r="B21" s="122">
        <f t="shared" ref="B21:D21" si="3">B17+B19</f>
        <v>711785</v>
      </c>
      <c r="C21" s="121">
        <f t="shared" si="3"/>
        <v>741461</v>
      </c>
      <c r="D21" s="76">
        <f t="shared" si="3"/>
        <v>769867.9</v>
      </c>
    </row>
    <row r="22" spans="1:14" ht="15.75" thickTop="1">
      <c r="C22" s="271">
        <f>C17-'Summary by PRCN'!F17</f>
        <v>0</v>
      </c>
      <c r="D22" s="271">
        <f>D17-'Summary by PRCN'!G17</f>
        <v>0</v>
      </c>
    </row>
    <row r="26" spans="1:14" ht="15.75" thickBot="1">
      <c r="B26" s="128"/>
    </row>
    <row r="27" spans="1:14">
      <c r="A27" s="64" t="s">
        <v>82</v>
      </c>
      <c r="B27" s="220" t="s">
        <v>48</v>
      </c>
      <c r="C27" s="221" t="s">
        <v>49</v>
      </c>
      <c r="D27" s="221" t="s">
        <v>50</v>
      </c>
      <c r="E27" s="221" t="s">
        <v>51</v>
      </c>
      <c r="F27" s="221" t="s">
        <v>52</v>
      </c>
      <c r="G27" s="221" t="s">
        <v>53</v>
      </c>
      <c r="H27" s="221" t="s">
        <v>54</v>
      </c>
      <c r="I27" s="221" t="s">
        <v>55</v>
      </c>
      <c r="J27" s="221" t="s">
        <v>56</v>
      </c>
      <c r="K27" s="222" t="s">
        <v>57</v>
      </c>
      <c r="L27" s="222" t="s">
        <v>58</v>
      </c>
      <c r="M27" s="223" t="s">
        <v>59</v>
      </c>
      <c r="N27" s="224" t="s">
        <v>46</v>
      </c>
    </row>
    <row r="28" spans="1:14">
      <c r="A28" s="225" t="s">
        <v>7</v>
      </c>
      <c r="B28" s="226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227"/>
    </row>
    <row r="29" spans="1:14">
      <c r="A29" s="228" t="s">
        <v>8</v>
      </c>
      <c r="B29" s="229"/>
      <c r="C29" s="230"/>
      <c r="D29" s="230">
        <f>C53*4</f>
        <v>5320</v>
      </c>
      <c r="E29" s="230"/>
      <c r="F29" s="230">
        <f>C42*4+C44+B70</f>
        <v>3795</v>
      </c>
      <c r="G29" s="230">
        <f>B68</f>
        <v>125</v>
      </c>
      <c r="H29" s="230">
        <v>220</v>
      </c>
      <c r="I29" s="230">
        <f>B62</f>
        <v>75</v>
      </c>
      <c r="J29" s="230">
        <f>B63+B64</f>
        <v>210</v>
      </c>
      <c r="K29" s="230"/>
      <c r="L29" s="230"/>
      <c r="M29" s="230"/>
      <c r="N29" s="231">
        <f>SUM(B29:M29)</f>
        <v>9745</v>
      </c>
    </row>
    <row r="30" spans="1:14">
      <c r="A30" s="228" t="s">
        <v>9</v>
      </c>
      <c r="B30" s="229">
        <f>($E$86/12+$E$93/12)</f>
        <v>218.75</v>
      </c>
      <c r="C30" s="230">
        <f>($E$86/12+$E$93/12)</f>
        <v>218.75</v>
      </c>
      <c r="D30" s="230">
        <f>($E$86/12+$E$93/12)</f>
        <v>218.75</v>
      </c>
      <c r="E30" s="230">
        <f>($E$86/12+$E$93/12)</f>
        <v>218.75</v>
      </c>
      <c r="F30" s="230">
        <f>($E$86/12+$E$93/12)+E79</f>
        <v>4618.75</v>
      </c>
      <c r="G30" s="230">
        <f>($E$86/12+$E$93/12)</f>
        <v>218.75</v>
      </c>
      <c r="H30" s="230">
        <f>($E$86/12+$E$93/12)+E99</f>
        <v>3693.75</v>
      </c>
      <c r="I30" s="230">
        <f>($E$86/12+$E$93/12)</f>
        <v>218.75</v>
      </c>
      <c r="J30" s="230">
        <f>($E$86/12+$E$93/12)</f>
        <v>218.75</v>
      </c>
      <c r="K30" s="230">
        <f>($E$86/12+$E$93/12)</f>
        <v>218.75</v>
      </c>
      <c r="L30" s="230">
        <f>($E$86/12+$E$93/12)</f>
        <v>218.75</v>
      </c>
      <c r="M30" s="230">
        <f>($E$86/12+$E$93/12)</f>
        <v>218.75</v>
      </c>
      <c r="N30" s="231">
        <f>SUM(B30:M30)</f>
        <v>10500</v>
      </c>
    </row>
    <row r="31" spans="1:14">
      <c r="A31" s="228" t="s">
        <v>10</v>
      </c>
      <c r="B31" s="229">
        <f>1000/12</f>
        <v>83.333333333333329</v>
      </c>
      <c r="C31" s="230">
        <f t="shared" ref="C31:M31" si="4">1000/12</f>
        <v>83.333333333333329</v>
      </c>
      <c r="D31" s="230">
        <f t="shared" si="4"/>
        <v>83.333333333333329</v>
      </c>
      <c r="E31" s="230">
        <f t="shared" si="4"/>
        <v>83.333333333333329</v>
      </c>
      <c r="F31" s="230">
        <f t="shared" si="4"/>
        <v>83.333333333333329</v>
      </c>
      <c r="G31" s="230">
        <f t="shared" si="4"/>
        <v>83.333333333333329</v>
      </c>
      <c r="H31" s="230">
        <f t="shared" si="4"/>
        <v>83.333333333333329</v>
      </c>
      <c r="I31" s="230">
        <f t="shared" si="4"/>
        <v>83.333333333333329</v>
      </c>
      <c r="J31" s="230">
        <f t="shared" si="4"/>
        <v>83.333333333333329</v>
      </c>
      <c r="K31" s="230">
        <f t="shared" si="4"/>
        <v>83.333333333333329</v>
      </c>
      <c r="L31" s="230">
        <f t="shared" si="4"/>
        <v>83.333333333333329</v>
      </c>
      <c r="M31" s="230">
        <f t="shared" si="4"/>
        <v>83.333333333333329</v>
      </c>
      <c r="N31" s="231">
        <f>SUM(B31:M31)</f>
        <v>1000.0000000000001</v>
      </c>
    </row>
    <row r="32" spans="1:14" ht="15.75" thickBot="1">
      <c r="A32" s="228" t="s">
        <v>12</v>
      </c>
      <c r="B32" s="232"/>
      <c r="C32" s="233"/>
      <c r="D32" s="233"/>
      <c r="E32" s="233"/>
      <c r="F32" s="233"/>
      <c r="G32" s="233"/>
      <c r="H32" s="233">
        <f t="shared" ref="H32:M32" si="5">5000/6</f>
        <v>833.33333333333337</v>
      </c>
      <c r="I32" s="233">
        <f t="shared" si="5"/>
        <v>833.33333333333337</v>
      </c>
      <c r="J32" s="233">
        <f t="shared" si="5"/>
        <v>833.33333333333337</v>
      </c>
      <c r="K32" s="233">
        <f t="shared" si="5"/>
        <v>833.33333333333337</v>
      </c>
      <c r="L32" s="233">
        <f t="shared" si="5"/>
        <v>833.33333333333337</v>
      </c>
      <c r="M32" s="233">
        <f t="shared" si="5"/>
        <v>833.33333333333337</v>
      </c>
      <c r="N32" s="234">
        <f>SUM(B32:M32)</f>
        <v>5000</v>
      </c>
    </row>
    <row r="33" spans="1:15"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</row>
    <row r="36" spans="1:15">
      <c r="A36" s="235" t="s">
        <v>96</v>
      </c>
      <c r="B36" s="57"/>
      <c r="C36" s="57"/>
      <c r="D36" s="57"/>
      <c r="E36" s="57"/>
    </row>
    <row r="37" spans="1:15">
      <c r="A37" s="57"/>
      <c r="B37" s="57"/>
      <c r="C37" s="57"/>
      <c r="D37" s="57"/>
      <c r="E37" s="57"/>
    </row>
    <row r="38" spans="1:15" ht="15.75">
      <c r="A38" s="236" t="s">
        <v>97</v>
      </c>
      <c r="B38" s="236"/>
      <c r="C38" s="237" t="s">
        <v>98</v>
      </c>
      <c r="D38" s="237" t="s">
        <v>99</v>
      </c>
      <c r="E38" s="238"/>
    </row>
    <row r="39" spans="1:15" ht="15.75">
      <c r="A39" s="236"/>
      <c r="B39" s="236" t="s">
        <v>100</v>
      </c>
      <c r="C39" s="239">
        <v>400</v>
      </c>
      <c r="D39" s="239"/>
      <c r="E39" s="238"/>
    </row>
    <row r="40" spans="1:15" ht="15.75">
      <c r="A40" s="236" t="s">
        <v>101</v>
      </c>
      <c r="B40" s="236" t="s">
        <v>102</v>
      </c>
      <c r="C40" s="239">
        <v>400</v>
      </c>
      <c r="D40" s="239"/>
      <c r="E40" s="238"/>
    </row>
    <row r="41" spans="1:15" ht="15.75">
      <c r="A41" s="236"/>
      <c r="B41" s="236" t="s">
        <v>103</v>
      </c>
      <c r="C41" s="240">
        <v>50</v>
      </c>
      <c r="D41" s="239"/>
      <c r="E41" s="238"/>
    </row>
    <row r="42" spans="1:15" ht="15.75">
      <c r="A42" s="236"/>
      <c r="B42" s="236"/>
      <c r="C42" s="239">
        <f>SUM(C39:C41)</f>
        <v>850</v>
      </c>
      <c r="E42" s="238"/>
    </row>
    <row r="43" spans="1:15" ht="15.75">
      <c r="A43" s="236"/>
      <c r="B43" s="236"/>
      <c r="C43" s="239"/>
      <c r="D43" s="239"/>
      <c r="E43" s="238"/>
    </row>
    <row r="44" spans="1:15" ht="15.75">
      <c r="A44" s="236"/>
      <c r="B44" s="236" t="s">
        <v>104</v>
      </c>
      <c r="C44" s="241">
        <v>100</v>
      </c>
      <c r="D44" s="239"/>
      <c r="E44" s="238"/>
    </row>
    <row r="45" spans="1:15">
      <c r="A45" s="57"/>
      <c r="B45" s="57"/>
      <c r="C45" s="57"/>
      <c r="D45" s="57"/>
      <c r="E45" s="57"/>
    </row>
    <row r="46" spans="1:15">
      <c r="A46" s="57"/>
      <c r="B46" s="57"/>
      <c r="C46" s="57"/>
      <c r="D46" s="57"/>
      <c r="E46" s="57"/>
    </row>
    <row r="47" spans="1:15" ht="15.75">
      <c r="A47" s="236" t="s">
        <v>105</v>
      </c>
      <c r="B47" s="236"/>
      <c r="C47" s="239"/>
      <c r="D47" s="239"/>
      <c r="E47" s="238"/>
    </row>
    <row r="48" spans="1:15" ht="15.75">
      <c r="A48" s="236"/>
      <c r="B48" s="236" t="s">
        <v>100</v>
      </c>
      <c r="C48" s="239">
        <v>450</v>
      </c>
      <c r="D48" s="242"/>
      <c r="E48" s="243"/>
    </row>
    <row r="49" spans="1:5" ht="15.75">
      <c r="A49" s="236"/>
      <c r="B49" s="236" t="s">
        <v>106</v>
      </c>
      <c r="C49" s="239">
        <v>30</v>
      </c>
      <c r="D49" s="242"/>
      <c r="E49" s="243"/>
    </row>
    <row r="50" spans="1:5" ht="15.75">
      <c r="A50" s="236" t="s">
        <v>101</v>
      </c>
      <c r="B50" s="236" t="s">
        <v>102</v>
      </c>
      <c r="C50" s="239">
        <v>400</v>
      </c>
      <c r="D50" s="242"/>
      <c r="E50" s="243"/>
    </row>
    <row r="51" spans="1:5" ht="15.75">
      <c r="A51" s="236"/>
      <c r="B51" s="236" t="s">
        <v>103</v>
      </c>
      <c r="C51" s="239">
        <v>50</v>
      </c>
      <c r="D51" s="242"/>
      <c r="E51" s="243"/>
    </row>
    <row r="52" spans="1:5" ht="15.75">
      <c r="A52" s="236"/>
      <c r="B52" s="236" t="s">
        <v>90</v>
      </c>
      <c r="C52" s="240">
        <v>400</v>
      </c>
      <c r="D52" s="242"/>
      <c r="E52" s="243"/>
    </row>
    <row r="53" spans="1:5" ht="15.75">
      <c r="A53" s="236"/>
      <c r="B53" s="236"/>
      <c r="C53" s="242">
        <f>SUM(C48:C52)</f>
        <v>1330</v>
      </c>
      <c r="D53" s="242"/>
      <c r="E53" s="243"/>
    </row>
    <row r="54" spans="1:5" ht="15.75">
      <c r="A54" s="236"/>
      <c r="B54" s="236"/>
      <c r="C54" s="239"/>
      <c r="D54" s="242"/>
      <c r="E54" s="243"/>
    </row>
    <row r="55" spans="1:5" ht="15.75">
      <c r="A55" s="236" t="s">
        <v>107</v>
      </c>
      <c r="B55" s="236"/>
      <c r="C55" s="239"/>
      <c r="D55" s="242"/>
      <c r="E55" s="243"/>
    </row>
    <row r="56" spans="1:5" ht="15.75">
      <c r="A56" s="236"/>
      <c r="B56" s="236" t="s">
        <v>100</v>
      </c>
      <c r="C56" s="239" t="s">
        <v>108</v>
      </c>
      <c r="D56" s="242"/>
      <c r="E56" s="243"/>
    </row>
    <row r="57" spans="1:5">
      <c r="A57" s="57"/>
      <c r="B57" s="57"/>
      <c r="C57" s="57"/>
      <c r="D57" s="57"/>
      <c r="E57" s="57"/>
    </row>
    <row r="60" spans="1:5">
      <c r="A60" s="244" t="s">
        <v>109</v>
      </c>
      <c r="B60" s="50"/>
      <c r="C60" s="50"/>
      <c r="D60" s="50"/>
    </row>
    <row r="61" spans="1:5">
      <c r="A61" s="104" t="s">
        <v>110</v>
      </c>
      <c r="B61" s="50">
        <v>105</v>
      </c>
      <c r="C61" s="50" t="s">
        <v>111</v>
      </c>
      <c r="D61" s="50"/>
    </row>
    <row r="62" spans="1:5">
      <c r="A62" s="104" t="s">
        <v>112</v>
      </c>
      <c r="B62" s="50">
        <v>75</v>
      </c>
      <c r="C62" s="50" t="s">
        <v>113</v>
      </c>
      <c r="D62" s="50"/>
    </row>
    <row r="63" spans="1:5">
      <c r="A63" s="104" t="s">
        <v>114</v>
      </c>
      <c r="B63" s="50">
        <v>105</v>
      </c>
      <c r="C63" s="50" t="s">
        <v>115</v>
      </c>
      <c r="D63" s="50"/>
    </row>
    <row r="64" spans="1:5">
      <c r="A64" s="104" t="s">
        <v>116</v>
      </c>
      <c r="B64" s="50">
        <v>105</v>
      </c>
      <c r="C64" s="50" t="s">
        <v>115</v>
      </c>
      <c r="D64" s="50"/>
    </row>
    <row r="65" spans="1:6">
      <c r="B65" s="50"/>
      <c r="C65" s="50"/>
      <c r="D65" s="50"/>
    </row>
    <row r="66" spans="1:6">
      <c r="A66" s="244" t="s">
        <v>117</v>
      </c>
      <c r="B66" s="50"/>
      <c r="C66" s="50"/>
      <c r="D66" s="50"/>
    </row>
    <row r="67" spans="1:6">
      <c r="A67" s="104" t="s">
        <v>110</v>
      </c>
      <c r="B67" s="50">
        <v>220</v>
      </c>
      <c r="C67" s="50" t="s">
        <v>54</v>
      </c>
      <c r="D67" s="50"/>
    </row>
    <row r="68" spans="1:6">
      <c r="A68" s="104" t="s">
        <v>112</v>
      </c>
      <c r="B68" s="50">
        <v>125</v>
      </c>
      <c r="C68" s="50" t="s">
        <v>118</v>
      </c>
      <c r="D68" s="50"/>
    </row>
    <row r="69" spans="1:6">
      <c r="A69" s="104" t="s">
        <v>114</v>
      </c>
      <c r="B69" s="50">
        <v>0</v>
      </c>
      <c r="C69" s="50"/>
      <c r="D69" s="50"/>
    </row>
    <row r="70" spans="1:6">
      <c r="A70" s="104" t="s">
        <v>116</v>
      </c>
      <c r="B70" s="50">
        <v>295</v>
      </c>
      <c r="C70" s="50" t="s">
        <v>52</v>
      </c>
      <c r="D70" s="50"/>
    </row>
    <row r="71" spans="1:6">
      <c r="B71" s="50"/>
      <c r="C71" s="50"/>
      <c r="D71" s="50"/>
    </row>
    <row r="74" spans="1:6" ht="15.75">
      <c r="A74" s="245" t="s">
        <v>119</v>
      </c>
      <c r="C74" s="246" t="s">
        <v>120</v>
      </c>
      <c r="D74" s="247" t="s">
        <v>121</v>
      </c>
      <c r="E74" s="248"/>
      <c r="F74" s="249" t="s">
        <v>122</v>
      </c>
    </row>
    <row r="75" spans="1:6" ht="15.75">
      <c r="A75" s="250" t="s">
        <v>123</v>
      </c>
      <c r="C75" s="251">
        <v>400</v>
      </c>
      <c r="D75" s="252">
        <v>2</v>
      </c>
      <c r="E75" s="253">
        <f>C75*D75</f>
        <v>800</v>
      </c>
      <c r="F75" s="254"/>
    </row>
    <row r="76" spans="1:6" ht="15.75">
      <c r="A76" s="270" t="s">
        <v>124</v>
      </c>
      <c r="C76" s="251">
        <v>1000</v>
      </c>
      <c r="D76" s="252">
        <v>2</v>
      </c>
      <c r="E76" s="253">
        <f>C76*D76</f>
        <v>2000</v>
      </c>
      <c r="F76" s="254"/>
    </row>
    <row r="77" spans="1:6" ht="15.75">
      <c r="A77" s="255" t="s">
        <v>125</v>
      </c>
      <c r="C77" s="256">
        <v>225</v>
      </c>
      <c r="D77" s="252">
        <v>6</v>
      </c>
      <c r="E77" s="253">
        <f>C77*D77</f>
        <v>1350</v>
      </c>
      <c r="F77" s="254"/>
    </row>
    <row r="78" spans="1:6" ht="15.75">
      <c r="A78" s="250" t="s">
        <v>126</v>
      </c>
      <c r="C78" s="257">
        <v>25</v>
      </c>
      <c r="D78" s="258">
        <v>10</v>
      </c>
      <c r="E78" s="259">
        <f>C78*D78</f>
        <v>250</v>
      </c>
      <c r="F78" s="254"/>
    </row>
    <row r="79" spans="1:6" ht="15.75">
      <c r="A79" s="260" t="s">
        <v>127</v>
      </c>
      <c r="C79" s="261"/>
      <c r="D79" s="261"/>
      <c r="E79" s="262">
        <f>SUM(E75:E78)</f>
        <v>4400</v>
      </c>
      <c r="F79" s="263" t="s">
        <v>52</v>
      </c>
    </row>
    <row r="80" spans="1:6" ht="15.75">
      <c r="A80" s="260"/>
    </row>
    <row r="81" spans="1:7" ht="15.75">
      <c r="A81" s="245" t="s">
        <v>128</v>
      </c>
      <c r="B81" s="245"/>
      <c r="C81" s="246" t="s">
        <v>120</v>
      </c>
      <c r="D81" s="247" t="s">
        <v>121</v>
      </c>
      <c r="E81" s="248"/>
      <c r="F81" s="249" t="s">
        <v>122</v>
      </c>
      <c r="G81" s="57"/>
    </row>
    <row r="82" spans="1:7" ht="15.75">
      <c r="A82" s="250" t="s">
        <v>123</v>
      </c>
      <c r="B82" s="250"/>
      <c r="C82" s="251">
        <v>300</v>
      </c>
      <c r="D82" s="252">
        <v>2</v>
      </c>
      <c r="E82" s="253">
        <f>C82*D82</f>
        <v>600</v>
      </c>
      <c r="F82" s="254"/>
      <c r="G82" s="135">
        <f>E82/12</f>
        <v>50</v>
      </c>
    </row>
    <row r="83" spans="1:7" ht="15.75">
      <c r="A83" s="270" t="s">
        <v>129</v>
      </c>
      <c r="B83" s="245"/>
      <c r="C83" s="251">
        <v>50</v>
      </c>
      <c r="D83" s="252">
        <v>2</v>
      </c>
      <c r="E83" s="253">
        <f>C83*D83</f>
        <v>100</v>
      </c>
      <c r="F83" s="254"/>
      <c r="G83" s="135">
        <f>E83/12</f>
        <v>8.3333333333333339</v>
      </c>
    </row>
    <row r="84" spans="1:7" ht="15.75">
      <c r="A84" s="255" t="s">
        <v>125</v>
      </c>
      <c r="B84" s="255"/>
      <c r="C84" s="256">
        <v>175</v>
      </c>
      <c r="D84" s="252">
        <v>4</v>
      </c>
      <c r="E84" s="253">
        <f>C84*D84</f>
        <v>700</v>
      </c>
      <c r="F84" s="254"/>
      <c r="G84" s="135">
        <f>E84/12</f>
        <v>58.333333333333336</v>
      </c>
    </row>
    <row r="85" spans="1:7" ht="15.75">
      <c r="A85" s="250" t="s">
        <v>126</v>
      </c>
      <c r="B85" s="250"/>
      <c r="C85" s="257">
        <v>25</v>
      </c>
      <c r="D85" s="258">
        <v>5</v>
      </c>
      <c r="E85" s="259">
        <f>C85*D85</f>
        <v>125</v>
      </c>
      <c r="F85" s="254"/>
      <c r="G85" s="135">
        <f>E85/12</f>
        <v>10.416666666666666</v>
      </c>
    </row>
    <row r="86" spans="1:7" ht="15.75">
      <c r="A86" s="260" t="s">
        <v>127</v>
      </c>
      <c r="B86" s="260"/>
      <c r="C86" s="261"/>
      <c r="D86" s="261"/>
      <c r="E86" s="262">
        <f>SUM(E82:E85)</f>
        <v>1525</v>
      </c>
      <c r="F86" s="263" t="s">
        <v>130</v>
      </c>
      <c r="G86" s="57"/>
    </row>
    <row r="87" spans="1:7" ht="15.75">
      <c r="A87" s="248"/>
      <c r="B87" s="248"/>
      <c r="C87" s="261"/>
      <c r="D87" s="261"/>
      <c r="E87" s="264"/>
      <c r="F87" s="254"/>
      <c r="G87" s="57"/>
    </row>
    <row r="88" spans="1:7" ht="15.75">
      <c r="A88" s="255" t="s">
        <v>131</v>
      </c>
      <c r="B88" s="255"/>
      <c r="C88" s="265" t="s">
        <v>120</v>
      </c>
      <c r="D88" s="266" t="s">
        <v>121</v>
      </c>
      <c r="E88" s="264"/>
      <c r="F88" s="254"/>
      <c r="G88" s="57"/>
    </row>
    <row r="89" spans="1:7" ht="15.75">
      <c r="A89" s="255"/>
      <c r="B89" s="255"/>
      <c r="C89" s="251"/>
      <c r="D89" s="252"/>
      <c r="E89" s="264">
        <f>C89*D89</f>
        <v>0</v>
      </c>
      <c r="F89" s="254"/>
      <c r="G89" s="135">
        <f>E89/12</f>
        <v>0</v>
      </c>
    </row>
    <row r="90" spans="1:7" ht="15.75">
      <c r="A90" s="255" t="s">
        <v>132</v>
      </c>
      <c r="B90" s="255"/>
      <c r="C90" s="251">
        <v>50</v>
      </c>
      <c r="D90" s="252">
        <v>3</v>
      </c>
      <c r="E90" s="264">
        <f>C90*D90</f>
        <v>150</v>
      </c>
      <c r="F90" s="248"/>
      <c r="G90" s="135">
        <f>E90/12</f>
        <v>12.5</v>
      </c>
    </row>
    <row r="91" spans="1:7" ht="15.75">
      <c r="A91" s="255" t="s">
        <v>133</v>
      </c>
      <c r="B91" s="255"/>
      <c r="C91" s="251">
        <v>150</v>
      </c>
      <c r="D91" s="252">
        <v>5</v>
      </c>
      <c r="E91" s="264">
        <f>C91*D91</f>
        <v>750</v>
      </c>
      <c r="F91" s="248"/>
      <c r="G91" s="135">
        <f>E91/12</f>
        <v>62.5</v>
      </c>
    </row>
    <row r="92" spans="1:7" ht="15.75">
      <c r="A92" s="250" t="s">
        <v>134</v>
      </c>
      <c r="B92" s="250"/>
      <c r="C92" s="257">
        <v>20</v>
      </c>
      <c r="D92" s="258">
        <v>10</v>
      </c>
      <c r="E92" s="264">
        <f>C92*D92</f>
        <v>200</v>
      </c>
      <c r="F92" s="248"/>
      <c r="G92" s="135">
        <f>E92/12</f>
        <v>16.666666666666668</v>
      </c>
    </row>
    <row r="93" spans="1:7" ht="15.75">
      <c r="A93" s="260" t="s">
        <v>127</v>
      </c>
      <c r="B93" s="260"/>
      <c r="C93" s="261"/>
      <c r="D93" s="261"/>
      <c r="E93" s="262">
        <f>SUM(E89:E92)</f>
        <v>1100</v>
      </c>
      <c r="F93" s="267" t="s">
        <v>135</v>
      </c>
      <c r="G93" s="135"/>
    </row>
    <row r="94" spans="1:7" ht="15.75">
      <c r="A94" s="268"/>
      <c r="B94" s="268"/>
      <c r="C94" s="261"/>
      <c r="D94" s="261"/>
      <c r="E94" s="264"/>
      <c r="F94" s="248"/>
      <c r="G94" s="57"/>
    </row>
    <row r="95" spans="1:7" ht="15.75">
      <c r="A95" s="248" t="s">
        <v>136</v>
      </c>
      <c r="B95" s="265"/>
      <c r="C95" s="265" t="s">
        <v>120</v>
      </c>
      <c r="D95" s="266" t="s">
        <v>121</v>
      </c>
      <c r="E95" s="254"/>
      <c r="F95" s="248"/>
      <c r="G95" s="57"/>
    </row>
    <row r="96" spans="1:7" ht="15.75">
      <c r="A96" s="245" t="s">
        <v>133</v>
      </c>
      <c r="B96" s="251">
        <v>5</v>
      </c>
      <c r="C96" s="251">
        <v>250</v>
      </c>
      <c r="D96" s="252">
        <v>2</v>
      </c>
      <c r="E96" s="253">
        <f>B96*C96*D96</f>
        <v>2500</v>
      </c>
      <c r="F96" s="248"/>
      <c r="G96" s="57"/>
    </row>
    <row r="97" spans="1:7" ht="15.75">
      <c r="A97" s="245" t="s">
        <v>137</v>
      </c>
      <c r="B97" s="251">
        <v>5</v>
      </c>
      <c r="C97" s="269">
        <v>0.5</v>
      </c>
      <c r="D97" s="252">
        <v>140</v>
      </c>
      <c r="E97" s="253">
        <f>B97*C97*D97</f>
        <v>350</v>
      </c>
      <c r="F97" s="248"/>
      <c r="G97" s="57"/>
    </row>
    <row r="98" spans="1:7" ht="15.75">
      <c r="A98" s="250" t="s">
        <v>134</v>
      </c>
      <c r="B98" s="256">
        <v>5</v>
      </c>
      <c r="C98" s="257">
        <v>25</v>
      </c>
      <c r="D98" s="258">
        <v>5</v>
      </c>
      <c r="E98" s="253">
        <f>B98*C98*D98</f>
        <v>625</v>
      </c>
      <c r="F98" s="248"/>
      <c r="G98" s="57"/>
    </row>
    <row r="99" spans="1:7" ht="15.75">
      <c r="A99" s="268" t="s">
        <v>127</v>
      </c>
      <c r="B99" s="268"/>
      <c r="C99" s="261"/>
      <c r="D99" s="261"/>
      <c r="E99" s="262">
        <f>SUM(E96:E98)</f>
        <v>3475</v>
      </c>
      <c r="F99" s="267" t="s">
        <v>54</v>
      </c>
      <c r="G99" s="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51"/>
  <sheetViews>
    <sheetView zoomScaleNormal="100" zoomScaleSheetLayoutView="65" workbookViewId="0">
      <selection activeCell="F19" sqref="F19:J19"/>
    </sheetView>
  </sheetViews>
  <sheetFormatPr defaultRowHeight="15"/>
  <cols>
    <col min="1" max="1" width="30" style="75" customWidth="1"/>
    <col min="2" max="10" width="10.28515625" style="75" customWidth="1"/>
    <col min="11" max="11" width="9.140625" style="84"/>
    <col min="12" max="12" width="12.28515625" style="84" bestFit="1" customWidth="1"/>
    <col min="13" max="259" width="9.140625" style="84"/>
    <col min="260" max="260" width="43.140625" style="84" customWidth="1"/>
    <col min="261" max="261" width="17" style="84" customWidth="1"/>
    <col min="262" max="262" width="14.7109375" style="84" bestFit="1" customWidth="1"/>
    <col min="263" max="264" width="15.42578125" style="84" bestFit="1" customWidth="1"/>
    <col min="265" max="265" width="15.28515625" style="84" bestFit="1" customWidth="1"/>
    <col min="266" max="266" width="15.42578125" style="84" bestFit="1" customWidth="1"/>
    <col min="267" max="267" width="9.140625" style="84"/>
    <col min="268" max="268" width="12.28515625" style="84" bestFit="1" customWidth="1"/>
    <col min="269" max="515" width="9.140625" style="84"/>
    <col min="516" max="516" width="43.140625" style="84" customWidth="1"/>
    <col min="517" max="517" width="17" style="84" customWidth="1"/>
    <col min="518" max="518" width="14.7109375" style="84" bestFit="1" customWidth="1"/>
    <col min="519" max="520" width="15.42578125" style="84" bestFit="1" customWidth="1"/>
    <col min="521" max="521" width="15.28515625" style="84" bestFit="1" customWidth="1"/>
    <col min="522" max="522" width="15.42578125" style="84" bestFit="1" customWidth="1"/>
    <col min="523" max="523" width="9.140625" style="84"/>
    <col min="524" max="524" width="12.28515625" style="84" bestFit="1" customWidth="1"/>
    <col min="525" max="771" width="9.140625" style="84"/>
    <col min="772" max="772" width="43.140625" style="84" customWidth="1"/>
    <col min="773" max="773" width="17" style="84" customWidth="1"/>
    <col min="774" max="774" width="14.7109375" style="84" bestFit="1" customWidth="1"/>
    <col min="775" max="776" width="15.42578125" style="84" bestFit="1" customWidth="1"/>
    <col min="777" max="777" width="15.28515625" style="84" bestFit="1" customWidth="1"/>
    <col min="778" max="778" width="15.42578125" style="84" bestFit="1" customWidth="1"/>
    <col min="779" max="779" width="9.140625" style="84"/>
    <col min="780" max="780" width="12.28515625" style="84" bestFit="1" customWidth="1"/>
    <col min="781" max="1027" width="9.140625" style="84"/>
    <col min="1028" max="1028" width="43.140625" style="84" customWidth="1"/>
    <col min="1029" max="1029" width="17" style="84" customWidth="1"/>
    <col min="1030" max="1030" width="14.7109375" style="84" bestFit="1" customWidth="1"/>
    <col min="1031" max="1032" width="15.42578125" style="84" bestFit="1" customWidth="1"/>
    <col min="1033" max="1033" width="15.28515625" style="84" bestFit="1" customWidth="1"/>
    <col min="1034" max="1034" width="15.42578125" style="84" bestFit="1" customWidth="1"/>
    <col min="1035" max="1035" width="9.140625" style="84"/>
    <col min="1036" max="1036" width="12.28515625" style="84" bestFit="1" customWidth="1"/>
    <col min="1037" max="1283" width="9.140625" style="84"/>
    <col min="1284" max="1284" width="43.140625" style="84" customWidth="1"/>
    <col min="1285" max="1285" width="17" style="84" customWidth="1"/>
    <col min="1286" max="1286" width="14.7109375" style="84" bestFit="1" customWidth="1"/>
    <col min="1287" max="1288" width="15.42578125" style="84" bestFit="1" customWidth="1"/>
    <col min="1289" max="1289" width="15.28515625" style="84" bestFit="1" customWidth="1"/>
    <col min="1290" max="1290" width="15.42578125" style="84" bestFit="1" customWidth="1"/>
    <col min="1291" max="1291" width="9.140625" style="84"/>
    <col min="1292" max="1292" width="12.28515625" style="84" bestFit="1" customWidth="1"/>
    <col min="1293" max="1539" width="9.140625" style="84"/>
    <col min="1540" max="1540" width="43.140625" style="84" customWidth="1"/>
    <col min="1541" max="1541" width="17" style="84" customWidth="1"/>
    <col min="1542" max="1542" width="14.7109375" style="84" bestFit="1" customWidth="1"/>
    <col min="1543" max="1544" width="15.42578125" style="84" bestFit="1" customWidth="1"/>
    <col min="1545" max="1545" width="15.28515625" style="84" bestFit="1" customWidth="1"/>
    <col min="1546" max="1546" width="15.42578125" style="84" bestFit="1" customWidth="1"/>
    <col min="1547" max="1547" width="9.140625" style="84"/>
    <col min="1548" max="1548" width="12.28515625" style="84" bestFit="1" customWidth="1"/>
    <col min="1549" max="1795" width="9.140625" style="84"/>
    <col min="1796" max="1796" width="43.140625" style="84" customWidth="1"/>
    <col min="1797" max="1797" width="17" style="84" customWidth="1"/>
    <col min="1798" max="1798" width="14.7109375" style="84" bestFit="1" customWidth="1"/>
    <col min="1799" max="1800" width="15.42578125" style="84" bestFit="1" customWidth="1"/>
    <col min="1801" max="1801" width="15.28515625" style="84" bestFit="1" customWidth="1"/>
    <col min="1802" max="1802" width="15.42578125" style="84" bestFit="1" customWidth="1"/>
    <col min="1803" max="1803" width="9.140625" style="84"/>
    <col min="1804" max="1804" width="12.28515625" style="84" bestFit="1" customWidth="1"/>
    <col min="1805" max="2051" width="9.140625" style="84"/>
    <col min="2052" max="2052" width="43.140625" style="84" customWidth="1"/>
    <col min="2053" max="2053" width="17" style="84" customWidth="1"/>
    <col min="2054" max="2054" width="14.7109375" style="84" bestFit="1" customWidth="1"/>
    <col min="2055" max="2056" width="15.42578125" style="84" bestFit="1" customWidth="1"/>
    <col min="2057" max="2057" width="15.28515625" style="84" bestFit="1" customWidth="1"/>
    <col min="2058" max="2058" width="15.42578125" style="84" bestFit="1" customWidth="1"/>
    <col min="2059" max="2059" width="9.140625" style="84"/>
    <col min="2060" max="2060" width="12.28515625" style="84" bestFit="1" customWidth="1"/>
    <col min="2061" max="2307" width="9.140625" style="84"/>
    <col min="2308" max="2308" width="43.140625" style="84" customWidth="1"/>
    <col min="2309" max="2309" width="17" style="84" customWidth="1"/>
    <col min="2310" max="2310" width="14.7109375" style="84" bestFit="1" customWidth="1"/>
    <col min="2311" max="2312" width="15.42578125" style="84" bestFit="1" customWidth="1"/>
    <col min="2313" max="2313" width="15.28515625" style="84" bestFit="1" customWidth="1"/>
    <col min="2314" max="2314" width="15.42578125" style="84" bestFit="1" customWidth="1"/>
    <col min="2315" max="2315" width="9.140625" style="84"/>
    <col min="2316" max="2316" width="12.28515625" style="84" bestFit="1" customWidth="1"/>
    <col min="2317" max="2563" width="9.140625" style="84"/>
    <col min="2564" max="2564" width="43.140625" style="84" customWidth="1"/>
    <col min="2565" max="2565" width="17" style="84" customWidth="1"/>
    <col min="2566" max="2566" width="14.7109375" style="84" bestFit="1" customWidth="1"/>
    <col min="2567" max="2568" width="15.42578125" style="84" bestFit="1" customWidth="1"/>
    <col min="2569" max="2569" width="15.28515625" style="84" bestFit="1" customWidth="1"/>
    <col min="2570" max="2570" width="15.42578125" style="84" bestFit="1" customWidth="1"/>
    <col min="2571" max="2571" width="9.140625" style="84"/>
    <col min="2572" max="2572" width="12.28515625" style="84" bestFit="1" customWidth="1"/>
    <col min="2573" max="2819" width="9.140625" style="84"/>
    <col min="2820" max="2820" width="43.140625" style="84" customWidth="1"/>
    <col min="2821" max="2821" width="17" style="84" customWidth="1"/>
    <col min="2822" max="2822" width="14.7109375" style="84" bestFit="1" customWidth="1"/>
    <col min="2823" max="2824" width="15.42578125" style="84" bestFit="1" customWidth="1"/>
    <col min="2825" max="2825" width="15.28515625" style="84" bestFit="1" customWidth="1"/>
    <col min="2826" max="2826" width="15.42578125" style="84" bestFit="1" customWidth="1"/>
    <col min="2827" max="2827" width="9.140625" style="84"/>
    <col min="2828" max="2828" width="12.28515625" style="84" bestFit="1" customWidth="1"/>
    <col min="2829" max="3075" width="9.140625" style="84"/>
    <col min="3076" max="3076" width="43.140625" style="84" customWidth="1"/>
    <col min="3077" max="3077" width="17" style="84" customWidth="1"/>
    <col min="3078" max="3078" width="14.7109375" style="84" bestFit="1" customWidth="1"/>
    <col min="3079" max="3080" width="15.42578125" style="84" bestFit="1" customWidth="1"/>
    <col min="3081" max="3081" width="15.28515625" style="84" bestFit="1" customWidth="1"/>
    <col min="3082" max="3082" width="15.42578125" style="84" bestFit="1" customWidth="1"/>
    <col min="3083" max="3083" width="9.140625" style="84"/>
    <col min="3084" max="3084" width="12.28515625" style="84" bestFit="1" customWidth="1"/>
    <col min="3085" max="3331" width="9.140625" style="84"/>
    <col min="3332" max="3332" width="43.140625" style="84" customWidth="1"/>
    <col min="3333" max="3333" width="17" style="84" customWidth="1"/>
    <col min="3334" max="3334" width="14.7109375" style="84" bestFit="1" customWidth="1"/>
    <col min="3335" max="3336" width="15.42578125" style="84" bestFit="1" customWidth="1"/>
    <col min="3337" max="3337" width="15.28515625" style="84" bestFit="1" customWidth="1"/>
    <col min="3338" max="3338" width="15.42578125" style="84" bestFit="1" customWidth="1"/>
    <col min="3339" max="3339" width="9.140625" style="84"/>
    <col min="3340" max="3340" width="12.28515625" style="84" bestFit="1" customWidth="1"/>
    <col min="3341" max="3587" width="9.140625" style="84"/>
    <col min="3588" max="3588" width="43.140625" style="84" customWidth="1"/>
    <col min="3589" max="3589" width="17" style="84" customWidth="1"/>
    <col min="3590" max="3590" width="14.7109375" style="84" bestFit="1" customWidth="1"/>
    <col min="3591" max="3592" width="15.42578125" style="84" bestFit="1" customWidth="1"/>
    <col min="3593" max="3593" width="15.28515625" style="84" bestFit="1" customWidth="1"/>
    <col min="3594" max="3594" width="15.42578125" style="84" bestFit="1" customWidth="1"/>
    <col min="3595" max="3595" width="9.140625" style="84"/>
    <col min="3596" max="3596" width="12.28515625" style="84" bestFit="1" customWidth="1"/>
    <col min="3597" max="3843" width="9.140625" style="84"/>
    <col min="3844" max="3844" width="43.140625" style="84" customWidth="1"/>
    <col min="3845" max="3845" width="17" style="84" customWidth="1"/>
    <col min="3846" max="3846" width="14.7109375" style="84" bestFit="1" customWidth="1"/>
    <col min="3847" max="3848" width="15.42578125" style="84" bestFit="1" customWidth="1"/>
    <col min="3849" max="3849" width="15.28515625" style="84" bestFit="1" customWidth="1"/>
    <col min="3850" max="3850" width="15.42578125" style="84" bestFit="1" customWidth="1"/>
    <col min="3851" max="3851" width="9.140625" style="84"/>
    <col min="3852" max="3852" width="12.28515625" style="84" bestFit="1" customWidth="1"/>
    <col min="3853" max="4099" width="9.140625" style="84"/>
    <col min="4100" max="4100" width="43.140625" style="84" customWidth="1"/>
    <col min="4101" max="4101" width="17" style="84" customWidth="1"/>
    <col min="4102" max="4102" width="14.7109375" style="84" bestFit="1" customWidth="1"/>
    <col min="4103" max="4104" width="15.42578125" style="84" bestFit="1" customWidth="1"/>
    <col min="4105" max="4105" width="15.28515625" style="84" bestFit="1" customWidth="1"/>
    <col min="4106" max="4106" width="15.42578125" style="84" bestFit="1" customWidth="1"/>
    <col min="4107" max="4107" width="9.140625" style="84"/>
    <col min="4108" max="4108" width="12.28515625" style="84" bestFit="1" customWidth="1"/>
    <col min="4109" max="4355" width="9.140625" style="84"/>
    <col min="4356" max="4356" width="43.140625" style="84" customWidth="1"/>
    <col min="4357" max="4357" width="17" style="84" customWidth="1"/>
    <col min="4358" max="4358" width="14.7109375" style="84" bestFit="1" customWidth="1"/>
    <col min="4359" max="4360" width="15.42578125" style="84" bestFit="1" customWidth="1"/>
    <col min="4361" max="4361" width="15.28515625" style="84" bestFit="1" customWidth="1"/>
    <col min="4362" max="4362" width="15.42578125" style="84" bestFit="1" customWidth="1"/>
    <col min="4363" max="4363" width="9.140625" style="84"/>
    <col min="4364" max="4364" width="12.28515625" style="84" bestFit="1" customWidth="1"/>
    <col min="4365" max="4611" width="9.140625" style="84"/>
    <col min="4612" max="4612" width="43.140625" style="84" customWidth="1"/>
    <col min="4613" max="4613" width="17" style="84" customWidth="1"/>
    <col min="4614" max="4614" width="14.7109375" style="84" bestFit="1" customWidth="1"/>
    <col min="4615" max="4616" width="15.42578125" style="84" bestFit="1" customWidth="1"/>
    <col min="4617" max="4617" width="15.28515625" style="84" bestFit="1" customWidth="1"/>
    <col min="4618" max="4618" width="15.42578125" style="84" bestFit="1" customWidth="1"/>
    <col min="4619" max="4619" width="9.140625" style="84"/>
    <col min="4620" max="4620" width="12.28515625" style="84" bestFit="1" customWidth="1"/>
    <col min="4621" max="4867" width="9.140625" style="84"/>
    <col min="4868" max="4868" width="43.140625" style="84" customWidth="1"/>
    <col min="4869" max="4869" width="17" style="84" customWidth="1"/>
    <col min="4870" max="4870" width="14.7109375" style="84" bestFit="1" customWidth="1"/>
    <col min="4871" max="4872" width="15.42578125" style="84" bestFit="1" customWidth="1"/>
    <col min="4873" max="4873" width="15.28515625" style="84" bestFit="1" customWidth="1"/>
    <col min="4874" max="4874" width="15.42578125" style="84" bestFit="1" customWidth="1"/>
    <col min="4875" max="4875" width="9.140625" style="84"/>
    <col min="4876" max="4876" width="12.28515625" style="84" bestFit="1" customWidth="1"/>
    <col min="4877" max="5123" width="9.140625" style="84"/>
    <col min="5124" max="5124" width="43.140625" style="84" customWidth="1"/>
    <col min="5125" max="5125" width="17" style="84" customWidth="1"/>
    <col min="5126" max="5126" width="14.7109375" style="84" bestFit="1" customWidth="1"/>
    <col min="5127" max="5128" width="15.42578125" style="84" bestFit="1" customWidth="1"/>
    <col min="5129" max="5129" width="15.28515625" style="84" bestFit="1" customWidth="1"/>
    <col min="5130" max="5130" width="15.42578125" style="84" bestFit="1" customWidth="1"/>
    <col min="5131" max="5131" width="9.140625" style="84"/>
    <col min="5132" max="5132" width="12.28515625" style="84" bestFit="1" customWidth="1"/>
    <col min="5133" max="5379" width="9.140625" style="84"/>
    <col min="5380" max="5380" width="43.140625" style="84" customWidth="1"/>
    <col min="5381" max="5381" width="17" style="84" customWidth="1"/>
    <col min="5382" max="5382" width="14.7109375" style="84" bestFit="1" customWidth="1"/>
    <col min="5383" max="5384" width="15.42578125" style="84" bestFit="1" customWidth="1"/>
    <col min="5385" max="5385" width="15.28515625" style="84" bestFit="1" customWidth="1"/>
    <col min="5386" max="5386" width="15.42578125" style="84" bestFit="1" customWidth="1"/>
    <col min="5387" max="5387" width="9.140625" style="84"/>
    <col min="5388" max="5388" width="12.28515625" style="84" bestFit="1" customWidth="1"/>
    <col min="5389" max="5635" width="9.140625" style="84"/>
    <col min="5636" max="5636" width="43.140625" style="84" customWidth="1"/>
    <col min="5637" max="5637" width="17" style="84" customWidth="1"/>
    <col min="5638" max="5638" width="14.7109375" style="84" bestFit="1" customWidth="1"/>
    <col min="5639" max="5640" width="15.42578125" style="84" bestFit="1" customWidth="1"/>
    <col min="5641" max="5641" width="15.28515625" style="84" bestFit="1" customWidth="1"/>
    <col min="5642" max="5642" width="15.42578125" style="84" bestFit="1" customWidth="1"/>
    <col min="5643" max="5643" width="9.140625" style="84"/>
    <col min="5644" max="5644" width="12.28515625" style="84" bestFit="1" customWidth="1"/>
    <col min="5645" max="5891" width="9.140625" style="84"/>
    <col min="5892" max="5892" width="43.140625" style="84" customWidth="1"/>
    <col min="5893" max="5893" width="17" style="84" customWidth="1"/>
    <col min="5894" max="5894" width="14.7109375" style="84" bestFit="1" customWidth="1"/>
    <col min="5895" max="5896" width="15.42578125" style="84" bestFit="1" customWidth="1"/>
    <col min="5897" max="5897" width="15.28515625" style="84" bestFit="1" customWidth="1"/>
    <col min="5898" max="5898" width="15.42578125" style="84" bestFit="1" customWidth="1"/>
    <col min="5899" max="5899" width="9.140625" style="84"/>
    <col min="5900" max="5900" width="12.28515625" style="84" bestFit="1" customWidth="1"/>
    <col min="5901" max="6147" width="9.140625" style="84"/>
    <col min="6148" max="6148" width="43.140625" style="84" customWidth="1"/>
    <col min="6149" max="6149" width="17" style="84" customWidth="1"/>
    <col min="6150" max="6150" width="14.7109375" style="84" bestFit="1" customWidth="1"/>
    <col min="6151" max="6152" width="15.42578125" style="84" bestFit="1" customWidth="1"/>
    <col min="6153" max="6153" width="15.28515625" style="84" bestFit="1" customWidth="1"/>
    <col min="6154" max="6154" width="15.42578125" style="84" bestFit="1" customWidth="1"/>
    <col min="6155" max="6155" width="9.140625" style="84"/>
    <col min="6156" max="6156" width="12.28515625" style="84" bestFit="1" customWidth="1"/>
    <col min="6157" max="6403" width="9.140625" style="84"/>
    <col min="6404" max="6404" width="43.140625" style="84" customWidth="1"/>
    <col min="6405" max="6405" width="17" style="84" customWidth="1"/>
    <col min="6406" max="6406" width="14.7109375" style="84" bestFit="1" customWidth="1"/>
    <col min="6407" max="6408" width="15.42578125" style="84" bestFit="1" customWidth="1"/>
    <col min="6409" max="6409" width="15.28515625" style="84" bestFit="1" customWidth="1"/>
    <col min="6410" max="6410" width="15.42578125" style="84" bestFit="1" customWidth="1"/>
    <col min="6411" max="6411" width="9.140625" style="84"/>
    <col min="6412" max="6412" width="12.28515625" style="84" bestFit="1" customWidth="1"/>
    <col min="6413" max="6659" width="9.140625" style="84"/>
    <col min="6660" max="6660" width="43.140625" style="84" customWidth="1"/>
    <col min="6661" max="6661" width="17" style="84" customWidth="1"/>
    <col min="6662" max="6662" width="14.7109375" style="84" bestFit="1" customWidth="1"/>
    <col min="6663" max="6664" width="15.42578125" style="84" bestFit="1" customWidth="1"/>
    <col min="6665" max="6665" width="15.28515625" style="84" bestFit="1" customWidth="1"/>
    <col min="6666" max="6666" width="15.42578125" style="84" bestFit="1" customWidth="1"/>
    <col min="6667" max="6667" width="9.140625" style="84"/>
    <col min="6668" max="6668" width="12.28515625" style="84" bestFit="1" customWidth="1"/>
    <col min="6669" max="6915" width="9.140625" style="84"/>
    <col min="6916" max="6916" width="43.140625" style="84" customWidth="1"/>
    <col min="6917" max="6917" width="17" style="84" customWidth="1"/>
    <col min="6918" max="6918" width="14.7109375" style="84" bestFit="1" customWidth="1"/>
    <col min="6919" max="6920" width="15.42578125" style="84" bestFit="1" customWidth="1"/>
    <col min="6921" max="6921" width="15.28515625" style="84" bestFit="1" customWidth="1"/>
    <col min="6922" max="6922" width="15.42578125" style="84" bestFit="1" customWidth="1"/>
    <col min="6923" max="6923" width="9.140625" style="84"/>
    <col min="6924" max="6924" width="12.28515625" style="84" bestFit="1" customWidth="1"/>
    <col min="6925" max="7171" width="9.140625" style="84"/>
    <col min="7172" max="7172" width="43.140625" style="84" customWidth="1"/>
    <col min="7173" max="7173" width="17" style="84" customWidth="1"/>
    <col min="7174" max="7174" width="14.7109375" style="84" bestFit="1" customWidth="1"/>
    <col min="7175" max="7176" width="15.42578125" style="84" bestFit="1" customWidth="1"/>
    <col min="7177" max="7177" width="15.28515625" style="84" bestFit="1" customWidth="1"/>
    <col min="7178" max="7178" width="15.42578125" style="84" bestFit="1" customWidth="1"/>
    <col min="7179" max="7179" width="9.140625" style="84"/>
    <col min="7180" max="7180" width="12.28515625" style="84" bestFit="1" customWidth="1"/>
    <col min="7181" max="7427" width="9.140625" style="84"/>
    <col min="7428" max="7428" width="43.140625" style="84" customWidth="1"/>
    <col min="7429" max="7429" width="17" style="84" customWidth="1"/>
    <col min="7430" max="7430" width="14.7109375" style="84" bestFit="1" customWidth="1"/>
    <col min="7431" max="7432" width="15.42578125" style="84" bestFit="1" customWidth="1"/>
    <col min="7433" max="7433" width="15.28515625" style="84" bestFit="1" customWidth="1"/>
    <col min="7434" max="7434" width="15.42578125" style="84" bestFit="1" customWidth="1"/>
    <col min="7435" max="7435" width="9.140625" style="84"/>
    <col min="7436" max="7436" width="12.28515625" style="84" bestFit="1" customWidth="1"/>
    <col min="7437" max="7683" width="9.140625" style="84"/>
    <col min="7684" max="7684" width="43.140625" style="84" customWidth="1"/>
    <col min="7685" max="7685" width="17" style="84" customWidth="1"/>
    <col min="7686" max="7686" width="14.7109375" style="84" bestFit="1" customWidth="1"/>
    <col min="7687" max="7688" width="15.42578125" style="84" bestFit="1" customWidth="1"/>
    <col min="7689" max="7689" width="15.28515625" style="84" bestFit="1" customWidth="1"/>
    <col min="7690" max="7690" width="15.42578125" style="84" bestFit="1" customWidth="1"/>
    <col min="7691" max="7691" width="9.140625" style="84"/>
    <col min="7692" max="7692" width="12.28515625" style="84" bestFit="1" customWidth="1"/>
    <col min="7693" max="7939" width="9.140625" style="84"/>
    <col min="7940" max="7940" width="43.140625" style="84" customWidth="1"/>
    <col min="7941" max="7941" width="17" style="84" customWidth="1"/>
    <col min="7942" max="7942" width="14.7109375" style="84" bestFit="1" customWidth="1"/>
    <col min="7943" max="7944" width="15.42578125" style="84" bestFit="1" customWidth="1"/>
    <col min="7945" max="7945" width="15.28515625" style="84" bestFit="1" customWidth="1"/>
    <col min="7946" max="7946" width="15.42578125" style="84" bestFit="1" customWidth="1"/>
    <col min="7947" max="7947" width="9.140625" style="84"/>
    <col min="7948" max="7948" width="12.28515625" style="84" bestFit="1" customWidth="1"/>
    <col min="7949" max="8195" width="9.140625" style="84"/>
    <col min="8196" max="8196" width="43.140625" style="84" customWidth="1"/>
    <col min="8197" max="8197" width="17" style="84" customWidth="1"/>
    <col min="8198" max="8198" width="14.7109375" style="84" bestFit="1" customWidth="1"/>
    <col min="8199" max="8200" width="15.42578125" style="84" bestFit="1" customWidth="1"/>
    <col min="8201" max="8201" width="15.28515625" style="84" bestFit="1" customWidth="1"/>
    <col min="8202" max="8202" width="15.42578125" style="84" bestFit="1" customWidth="1"/>
    <col min="8203" max="8203" width="9.140625" style="84"/>
    <col min="8204" max="8204" width="12.28515625" style="84" bestFit="1" customWidth="1"/>
    <col min="8205" max="8451" width="9.140625" style="84"/>
    <col min="8452" max="8452" width="43.140625" style="84" customWidth="1"/>
    <col min="8453" max="8453" width="17" style="84" customWidth="1"/>
    <col min="8454" max="8454" width="14.7109375" style="84" bestFit="1" customWidth="1"/>
    <col min="8455" max="8456" width="15.42578125" style="84" bestFit="1" customWidth="1"/>
    <col min="8457" max="8457" width="15.28515625" style="84" bestFit="1" customWidth="1"/>
    <col min="8458" max="8458" width="15.42578125" style="84" bestFit="1" customWidth="1"/>
    <col min="8459" max="8459" width="9.140625" style="84"/>
    <col min="8460" max="8460" width="12.28515625" style="84" bestFit="1" customWidth="1"/>
    <col min="8461" max="8707" width="9.140625" style="84"/>
    <col min="8708" max="8708" width="43.140625" style="84" customWidth="1"/>
    <col min="8709" max="8709" width="17" style="84" customWidth="1"/>
    <col min="8710" max="8710" width="14.7109375" style="84" bestFit="1" customWidth="1"/>
    <col min="8711" max="8712" width="15.42578125" style="84" bestFit="1" customWidth="1"/>
    <col min="8713" max="8713" width="15.28515625" style="84" bestFit="1" customWidth="1"/>
    <col min="8714" max="8714" width="15.42578125" style="84" bestFit="1" customWidth="1"/>
    <col min="8715" max="8715" width="9.140625" style="84"/>
    <col min="8716" max="8716" width="12.28515625" style="84" bestFit="1" customWidth="1"/>
    <col min="8717" max="8963" width="9.140625" style="84"/>
    <col min="8964" max="8964" width="43.140625" style="84" customWidth="1"/>
    <col min="8965" max="8965" width="17" style="84" customWidth="1"/>
    <col min="8966" max="8966" width="14.7109375" style="84" bestFit="1" customWidth="1"/>
    <col min="8967" max="8968" width="15.42578125" style="84" bestFit="1" customWidth="1"/>
    <col min="8969" max="8969" width="15.28515625" style="84" bestFit="1" customWidth="1"/>
    <col min="8970" max="8970" width="15.42578125" style="84" bestFit="1" customWidth="1"/>
    <col min="8971" max="8971" width="9.140625" style="84"/>
    <col min="8972" max="8972" width="12.28515625" style="84" bestFit="1" customWidth="1"/>
    <col min="8973" max="9219" width="9.140625" style="84"/>
    <col min="9220" max="9220" width="43.140625" style="84" customWidth="1"/>
    <col min="9221" max="9221" width="17" style="84" customWidth="1"/>
    <col min="9222" max="9222" width="14.7109375" style="84" bestFit="1" customWidth="1"/>
    <col min="9223" max="9224" width="15.42578125" style="84" bestFit="1" customWidth="1"/>
    <col min="9225" max="9225" width="15.28515625" style="84" bestFit="1" customWidth="1"/>
    <col min="9226" max="9226" width="15.42578125" style="84" bestFit="1" customWidth="1"/>
    <col min="9227" max="9227" width="9.140625" style="84"/>
    <col min="9228" max="9228" width="12.28515625" style="84" bestFit="1" customWidth="1"/>
    <col min="9229" max="9475" width="9.140625" style="84"/>
    <col min="9476" max="9476" width="43.140625" style="84" customWidth="1"/>
    <col min="9477" max="9477" width="17" style="84" customWidth="1"/>
    <col min="9478" max="9478" width="14.7109375" style="84" bestFit="1" customWidth="1"/>
    <col min="9479" max="9480" width="15.42578125" style="84" bestFit="1" customWidth="1"/>
    <col min="9481" max="9481" width="15.28515625" style="84" bestFit="1" customWidth="1"/>
    <col min="9482" max="9482" width="15.42578125" style="84" bestFit="1" customWidth="1"/>
    <col min="9483" max="9483" width="9.140625" style="84"/>
    <col min="9484" max="9484" width="12.28515625" style="84" bestFit="1" customWidth="1"/>
    <col min="9485" max="9731" width="9.140625" style="84"/>
    <col min="9732" max="9732" width="43.140625" style="84" customWidth="1"/>
    <col min="9733" max="9733" width="17" style="84" customWidth="1"/>
    <col min="9734" max="9734" width="14.7109375" style="84" bestFit="1" customWidth="1"/>
    <col min="9735" max="9736" width="15.42578125" style="84" bestFit="1" customWidth="1"/>
    <col min="9737" max="9737" width="15.28515625" style="84" bestFit="1" customWidth="1"/>
    <col min="9738" max="9738" width="15.42578125" style="84" bestFit="1" customWidth="1"/>
    <col min="9739" max="9739" width="9.140625" style="84"/>
    <col min="9740" max="9740" width="12.28515625" style="84" bestFit="1" customWidth="1"/>
    <col min="9741" max="9987" width="9.140625" style="84"/>
    <col min="9988" max="9988" width="43.140625" style="84" customWidth="1"/>
    <col min="9989" max="9989" width="17" style="84" customWidth="1"/>
    <col min="9990" max="9990" width="14.7109375" style="84" bestFit="1" customWidth="1"/>
    <col min="9991" max="9992" width="15.42578125" style="84" bestFit="1" customWidth="1"/>
    <col min="9993" max="9993" width="15.28515625" style="84" bestFit="1" customWidth="1"/>
    <col min="9994" max="9994" width="15.42578125" style="84" bestFit="1" customWidth="1"/>
    <col min="9995" max="9995" width="9.140625" style="84"/>
    <col min="9996" max="9996" width="12.28515625" style="84" bestFit="1" customWidth="1"/>
    <col min="9997" max="10243" width="9.140625" style="84"/>
    <col min="10244" max="10244" width="43.140625" style="84" customWidth="1"/>
    <col min="10245" max="10245" width="17" style="84" customWidth="1"/>
    <col min="10246" max="10246" width="14.7109375" style="84" bestFit="1" customWidth="1"/>
    <col min="10247" max="10248" width="15.42578125" style="84" bestFit="1" customWidth="1"/>
    <col min="10249" max="10249" width="15.28515625" style="84" bestFit="1" customWidth="1"/>
    <col min="10250" max="10250" width="15.42578125" style="84" bestFit="1" customWidth="1"/>
    <col min="10251" max="10251" width="9.140625" style="84"/>
    <col min="10252" max="10252" width="12.28515625" style="84" bestFit="1" customWidth="1"/>
    <col min="10253" max="10499" width="9.140625" style="84"/>
    <col min="10500" max="10500" width="43.140625" style="84" customWidth="1"/>
    <col min="10501" max="10501" width="17" style="84" customWidth="1"/>
    <col min="10502" max="10502" width="14.7109375" style="84" bestFit="1" customWidth="1"/>
    <col min="10503" max="10504" width="15.42578125" style="84" bestFit="1" customWidth="1"/>
    <col min="10505" max="10505" width="15.28515625" style="84" bestFit="1" customWidth="1"/>
    <col min="10506" max="10506" width="15.42578125" style="84" bestFit="1" customWidth="1"/>
    <col min="10507" max="10507" width="9.140625" style="84"/>
    <col min="10508" max="10508" width="12.28515625" style="84" bestFit="1" customWidth="1"/>
    <col min="10509" max="10755" width="9.140625" style="84"/>
    <col min="10756" max="10756" width="43.140625" style="84" customWidth="1"/>
    <col min="10757" max="10757" width="17" style="84" customWidth="1"/>
    <col min="10758" max="10758" width="14.7109375" style="84" bestFit="1" customWidth="1"/>
    <col min="10759" max="10760" width="15.42578125" style="84" bestFit="1" customWidth="1"/>
    <col min="10761" max="10761" width="15.28515625" style="84" bestFit="1" customWidth="1"/>
    <col min="10762" max="10762" width="15.42578125" style="84" bestFit="1" customWidth="1"/>
    <col min="10763" max="10763" width="9.140625" style="84"/>
    <col min="10764" max="10764" width="12.28515625" style="84" bestFit="1" customWidth="1"/>
    <col min="10765" max="11011" width="9.140625" style="84"/>
    <col min="11012" max="11012" width="43.140625" style="84" customWidth="1"/>
    <col min="11013" max="11013" width="17" style="84" customWidth="1"/>
    <col min="11014" max="11014" width="14.7109375" style="84" bestFit="1" customWidth="1"/>
    <col min="11015" max="11016" width="15.42578125" style="84" bestFit="1" customWidth="1"/>
    <col min="11017" max="11017" width="15.28515625" style="84" bestFit="1" customWidth="1"/>
    <col min="11018" max="11018" width="15.42578125" style="84" bestFit="1" customWidth="1"/>
    <col min="11019" max="11019" width="9.140625" style="84"/>
    <col min="11020" max="11020" width="12.28515625" style="84" bestFit="1" customWidth="1"/>
    <col min="11021" max="11267" width="9.140625" style="84"/>
    <col min="11268" max="11268" width="43.140625" style="84" customWidth="1"/>
    <col min="11269" max="11269" width="17" style="84" customWidth="1"/>
    <col min="11270" max="11270" width="14.7109375" style="84" bestFit="1" customWidth="1"/>
    <col min="11271" max="11272" width="15.42578125" style="84" bestFit="1" customWidth="1"/>
    <col min="11273" max="11273" width="15.28515625" style="84" bestFit="1" customWidth="1"/>
    <col min="11274" max="11274" width="15.42578125" style="84" bestFit="1" customWidth="1"/>
    <col min="11275" max="11275" width="9.140625" style="84"/>
    <col min="11276" max="11276" width="12.28515625" style="84" bestFit="1" customWidth="1"/>
    <col min="11277" max="11523" width="9.140625" style="84"/>
    <col min="11524" max="11524" width="43.140625" style="84" customWidth="1"/>
    <col min="11525" max="11525" width="17" style="84" customWidth="1"/>
    <col min="11526" max="11526" width="14.7109375" style="84" bestFit="1" customWidth="1"/>
    <col min="11527" max="11528" width="15.42578125" style="84" bestFit="1" customWidth="1"/>
    <col min="11529" max="11529" width="15.28515625" style="84" bestFit="1" customWidth="1"/>
    <col min="11530" max="11530" width="15.42578125" style="84" bestFit="1" customWidth="1"/>
    <col min="11531" max="11531" width="9.140625" style="84"/>
    <col min="11532" max="11532" width="12.28515625" style="84" bestFit="1" customWidth="1"/>
    <col min="11533" max="11779" width="9.140625" style="84"/>
    <col min="11780" max="11780" width="43.140625" style="84" customWidth="1"/>
    <col min="11781" max="11781" width="17" style="84" customWidth="1"/>
    <col min="11782" max="11782" width="14.7109375" style="84" bestFit="1" customWidth="1"/>
    <col min="11783" max="11784" width="15.42578125" style="84" bestFit="1" customWidth="1"/>
    <col min="11785" max="11785" width="15.28515625" style="84" bestFit="1" customWidth="1"/>
    <col min="11786" max="11786" width="15.42578125" style="84" bestFit="1" customWidth="1"/>
    <col min="11787" max="11787" width="9.140625" style="84"/>
    <col min="11788" max="11788" width="12.28515625" style="84" bestFit="1" customWidth="1"/>
    <col min="11789" max="12035" width="9.140625" style="84"/>
    <col min="12036" max="12036" width="43.140625" style="84" customWidth="1"/>
    <col min="12037" max="12037" width="17" style="84" customWidth="1"/>
    <col min="12038" max="12038" width="14.7109375" style="84" bestFit="1" customWidth="1"/>
    <col min="12039" max="12040" width="15.42578125" style="84" bestFit="1" customWidth="1"/>
    <col min="12041" max="12041" width="15.28515625" style="84" bestFit="1" customWidth="1"/>
    <col min="12042" max="12042" width="15.42578125" style="84" bestFit="1" customWidth="1"/>
    <col min="12043" max="12043" width="9.140625" style="84"/>
    <col min="12044" max="12044" width="12.28515625" style="84" bestFit="1" customWidth="1"/>
    <col min="12045" max="12291" width="9.140625" style="84"/>
    <col min="12292" max="12292" width="43.140625" style="84" customWidth="1"/>
    <col min="12293" max="12293" width="17" style="84" customWidth="1"/>
    <col min="12294" max="12294" width="14.7109375" style="84" bestFit="1" customWidth="1"/>
    <col min="12295" max="12296" width="15.42578125" style="84" bestFit="1" customWidth="1"/>
    <col min="12297" max="12297" width="15.28515625" style="84" bestFit="1" customWidth="1"/>
    <col min="12298" max="12298" width="15.42578125" style="84" bestFit="1" customWidth="1"/>
    <col min="12299" max="12299" width="9.140625" style="84"/>
    <col min="12300" max="12300" width="12.28515625" style="84" bestFit="1" customWidth="1"/>
    <col min="12301" max="12547" width="9.140625" style="84"/>
    <col min="12548" max="12548" width="43.140625" style="84" customWidth="1"/>
    <col min="12549" max="12549" width="17" style="84" customWidth="1"/>
    <col min="12550" max="12550" width="14.7109375" style="84" bestFit="1" customWidth="1"/>
    <col min="12551" max="12552" width="15.42578125" style="84" bestFit="1" customWidth="1"/>
    <col min="12553" max="12553" width="15.28515625" style="84" bestFit="1" customWidth="1"/>
    <col min="12554" max="12554" width="15.42578125" style="84" bestFit="1" customWidth="1"/>
    <col min="12555" max="12555" width="9.140625" style="84"/>
    <col min="12556" max="12556" width="12.28515625" style="84" bestFit="1" customWidth="1"/>
    <col min="12557" max="12803" width="9.140625" style="84"/>
    <col min="12804" max="12804" width="43.140625" style="84" customWidth="1"/>
    <col min="12805" max="12805" width="17" style="84" customWidth="1"/>
    <col min="12806" max="12806" width="14.7109375" style="84" bestFit="1" customWidth="1"/>
    <col min="12807" max="12808" width="15.42578125" style="84" bestFit="1" customWidth="1"/>
    <col min="12809" max="12809" width="15.28515625" style="84" bestFit="1" customWidth="1"/>
    <col min="12810" max="12810" width="15.42578125" style="84" bestFit="1" customWidth="1"/>
    <col min="12811" max="12811" width="9.140625" style="84"/>
    <col min="12812" max="12812" width="12.28515625" style="84" bestFit="1" customWidth="1"/>
    <col min="12813" max="13059" width="9.140625" style="84"/>
    <col min="13060" max="13060" width="43.140625" style="84" customWidth="1"/>
    <col min="13061" max="13061" width="17" style="84" customWidth="1"/>
    <col min="13062" max="13062" width="14.7109375" style="84" bestFit="1" customWidth="1"/>
    <col min="13063" max="13064" width="15.42578125" style="84" bestFit="1" customWidth="1"/>
    <col min="13065" max="13065" width="15.28515625" style="84" bestFit="1" customWidth="1"/>
    <col min="13066" max="13066" width="15.42578125" style="84" bestFit="1" customWidth="1"/>
    <col min="13067" max="13067" width="9.140625" style="84"/>
    <col min="13068" max="13068" width="12.28515625" style="84" bestFit="1" customWidth="1"/>
    <col min="13069" max="13315" width="9.140625" style="84"/>
    <col min="13316" max="13316" width="43.140625" style="84" customWidth="1"/>
    <col min="13317" max="13317" width="17" style="84" customWidth="1"/>
    <col min="13318" max="13318" width="14.7109375" style="84" bestFit="1" customWidth="1"/>
    <col min="13319" max="13320" width="15.42578125" style="84" bestFit="1" customWidth="1"/>
    <col min="13321" max="13321" width="15.28515625" style="84" bestFit="1" customWidth="1"/>
    <col min="13322" max="13322" width="15.42578125" style="84" bestFit="1" customWidth="1"/>
    <col min="13323" max="13323" width="9.140625" style="84"/>
    <col min="13324" max="13324" width="12.28515625" style="84" bestFit="1" customWidth="1"/>
    <col min="13325" max="13571" width="9.140625" style="84"/>
    <col min="13572" max="13572" width="43.140625" style="84" customWidth="1"/>
    <col min="13573" max="13573" width="17" style="84" customWidth="1"/>
    <col min="13574" max="13574" width="14.7109375" style="84" bestFit="1" customWidth="1"/>
    <col min="13575" max="13576" width="15.42578125" style="84" bestFit="1" customWidth="1"/>
    <col min="13577" max="13577" width="15.28515625" style="84" bestFit="1" customWidth="1"/>
    <col min="13578" max="13578" width="15.42578125" style="84" bestFit="1" customWidth="1"/>
    <col min="13579" max="13579" width="9.140625" style="84"/>
    <col min="13580" max="13580" width="12.28515625" style="84" bestFit="1" customWidth="1"/>
    <col min="13581" max="13827" width="9.140625" style="84"/>
    <col min="13828" max="13828" width="43.140625" style="84" customWidth="1"/>
    <col min="13829" max="13829" width="17" style="84" customWidth="1"/>
    <col min="13830" max="13830" width="14.7109375" style="84" bestFit="1" customWidth="1"/>
    <col min="13831" max="13832" width="15.42578125" style="84" bestFit="1" customWidth="1"/>
    <col min="13833" max="13833" width="15.28515625" style="84" bestFit="1" customWidth="1"/>
    <col min="13834" max="13834" width="15.42578125" style="84" bestFit="1" customWidth="1"/>
    <col min="13835" max="13835" width="9.140625" style="84"/>
    <col min="13836" max="13836" width="12.28515625" style="84" bestFit="1" customWidth="1"/>
    <col min="13837" max="14083" width="9.140625" style="84"/>
    <col min="14084" max="14084" width="43.140625" style="84" customWidth="1"/>
    <col min="14085" max="14085" width="17" style="84" customWidth="1"/>
    <col min="14086" max="14086" width="14.7109375" style="84" bestFit="1" customWidth="1"/>
    <col min="14087" max="14088" width="15.42578125" style="84" bestFit="1" customWidth="1"/>
    <col min="14089" max="14089" width="15.28515625" style="84" bestFit="1" customWidth="1"/>
    <col min="14090" max="14090" width="15.42578125" style="84" bestFit="1" customWidth="1"/>
    <col min="14091" max="14091" width="9.140625" style="84"/>
    <col min="14092" max="14092" width="12.28515625" style="84" bestFit="1" customWidth="1"/>
    <col min="14093" max="14339" width="9.140625" style="84"/>
    <col min="14340" max="14340" width="43.140625" style="84" customWidth="1"/>
    <col min="14341" max="14341" width="17" style="84" customWidth="1"/>
    <col min="14342" max="14342" width="14.7109375" style="84" bestFit="1" customWidth="1"/>
    <col min="14343" max="14344" width="15.42578125" style="84" bestFit="1" customWidth="1"/>
    <col min="14345" max="14345" width="15.28515625" style="84" bestFit="1" customWidth="1"/>
    <col min="14346" max="14346" width="15.42578125" style="84" bestFit="1" customWidth="1"/>
    <col min="14347" max="14347" width="9.140625" style="84"/>
    <col min="14348" max="14348" width="12.28515625" style="84" bestFit="1" customWidth="1"/>
    <col min="14349" max="14595" width="9.140625" style="84"/>
    <col min="14596" max="14596" width="43.140625" style="84" customWidth="1"/>
    <col min="14597" max="14597" width="17" style="84" customWidth="1"/>
    <col min="14598" max="14598" width="14.7109375" style="84" bestFit="1" customWidth="1"/>
    <col min="14599" max="14600" width="15.42578125" style="84" bestFit="1" customWidth="1"/>
    <col min="14601" max="14601" width="15.28515625" style="84" bestFit="1" customWidth="1"/>
    <col min="14602" max="14602" width="15.42578125" style="84" bestFit="1" customWidth="1"/>
    <col min="14603" max="14603" width="9.140625" style="84"/>
    <col min="14604" max="14604" width="12.28515625" style="84" bestFit="1" customWidth="1"/>
    <col min="14605" max="14851" width="9.140625" style="84"/>
    <col min="14852" max="14852" width="43.140625" style="84" customWidth="1"/>
    <col min="14853" max="14853" width="17" style="84" customWidth="1"/>
    <col min="14854" max="14854" width="14.7109375" style="84" bestFit="1" customWidth="1"/>
    <col min="14855" max="14856" width="15.42578125" style="84" bestFit="1" customWidth="1"/>
    <col min="14857" max="14857" width="15.28515625" style="84" bestFit="1" customWidth="1"/>
    <col min="14858" max="14858" width="15.42578125" style="84" bestFit="1" customWidth="1"/>
    <col min="14859" max="14859" width="9.140625" style="84"/>
    <col min="14860" max="14860" width="12.28515625" style="84" bestFit="1" customWidth="1"/>
    <col min="14861" max="15107" width="9.140625" style="84"/>
    <col min="15108" max="15108" width="43.140625" style="84" customWidth="1"/>
    <col min="15109" max="15109" width="17" style="84" customWidth="1"/>
    <col min="15110" max="15110" width="14.7109375" style="84" bestFit="1" customWidth="1"/>
    <col min="15111" max="15112" width="15.42578125" style="84" bestFit="1" customWidth="1"/>
    <col min="15113" max="15113" width="15.28515625" style="84" bestFit="1" customWidth="1"/>
    <col min="15114" max="15114" width="15.42578125" style="84" bestFit="1" customWidth="1"/>
    <col min="15115" max="15115" width="9.140625" style="84"/>
    <col min="15116" max="15116" width="12.28515625" style="84" bestFit="1" customWidth="1"/>
    <col min="15117" max="15363" width="9.140625" style="84"/>
    <col min="15364" max="15364" width="43.140625" style="84" customWidth="1"/>
    <col min="15365" max="15365" width="17" style="84" customWidth="1"/>
    <col min="15366" max="15366" width="14.7109375" style="84" bestFit="1" customWidth="1"/>
    <col min="15367" max="15368" width="15.42578125" style="84" bestFit="1" customWidth="1"/>
    <col min="15369" max="15369" width="15.28515625" style="84" bestFit="1" customWidth="1"/>
    <col min="15370" max="15370" width="15.42578125" style="84" bestFit="1" customWidth="1"/>
    <col min="15371" max="15371" width="9.140625" style="84"/>
    <col min="15372" max="15372" width="12.28515625" style="84" bestFit="1" customWidth="1"/>
    <col min="15373" max="15619" width="9.140625" style="84"/>
    <col min="15620" max="15620" width="43.140625" style="84" customWidth="1"/>
    <col min="15621" max="15621" width="17" style="84" customWidth="1"/>
    <col min="15622" max="15622" width="14.7109375" style="84" bestFit="1" customWidth="1"/>
    <col min="15623" max="15624" width="15.42578125" style="84" bestFit="1" customWidth="1"/>
    <col min="15625" max="15625" width="15.28515625" style="84" bestFit="1" customWidth="1"/>
    <col min="15626" max="15626" width="15.42578125" style="84" bestFit="1" customWidth="1"/>
    <col min="15627" max="15627" width="9.140625" style="84"/>
    <col min="15628" max="15628" width="12.28515625" style="84" bestFit="1" customWidth="1"/>
    <col min="15629" max="15875" width="9.140625" style="84"/>
    <col min="15876" max="15876" width="43.140625" style="84" customWidth="1"/>
    <col min="15877" max="15877" width="17" style="84" customWidth="1"/>
    <col min="15878" max="15878" width="14.7109375" style="84" bestFit="1" customWidth="1"/>
    <col min="15879" max="15880" width="15.42578125" style="84" bestFit="1" customWidth="1"/>
    <col min="15881" max="15881" width="15.28515625" style="84" bestFit="1" customWidth="1"/>
    <col min="15882" max="15882" width="15.42578125" style="84" bestFit="1" customWidth="1"/>
    <col min="15883" max="15883" width="9.140625" style="84"/>
    <col min="15884" max="15884" width="12.28515625" style="84" bestFit="1" customWidth="1"/>
    <col min="15885" max="16131" width="9.140625" style="84"/>
    <col min="16132" max="16132" width="43.140625" style="84" customWidth="1"/>
    <col min="16133" max="16133" width="17" style="84" customWidth="1"/>
    <col min="16134" max="16134" width="14.7109375" style="84" bestFit="1" customWidth="1"/>
    <col min="16135" max="16136" width="15.42578125" style="84" bestFit="1" customWidth="1"/>
    <col min="16137" max="16137" width="15.28515625" style="84" bestFit="1" customWidth="1"/>
    <col min="16138" max="16138" width="15.42578125" style="84" bestFit="1" customWidth="1"/>
    <col min="16139" max="16139" width="9.140625" style="84"/>
    <col min="16140" max="16140" width="12.28515625" style="84" bestFit="1" customWidth="1"/>
    <col min="16141" max="16384" width="9.140625" style="84"/>
  </cols>
  <sheetData>
    <row r="1" spans="1:11" s="85" customForma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s="85" customFormat="1">
      <c r="A2" s="83" t="s">
        <v>64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s="85" customFormat="1">
      <c r="A3" s="72"/>
      <c r="B3" s="83"/>
      <c r="C3" s="83"/>
      <c r="D3" s="83"/>
      <c r="E3" s="83"/>
      <c r="F3" s="83"/>
      <c r="G3" s="83"/>
      <c r="H3" s="83"/>
      <c r="I3" s="83"/>
      <c r="J3" s="83"/>
    </row>
    <row r="4" spans="1:11" s="85" customFormat="1">
      <c r="A4" s="105"/>
      <c r="B4" s="83"/>
      <c r="C4" s="83"/>
      <c r="D4" s="83"/>
      <c r="E4" s="83"/>
      <c r="F4" s="163" t="s">
        <v>47</v>
      </c>
      <c r="G4" s="83"/>
      <c r="H4" s="83"/>
      <c r="I4" s="83"/>
      <c r="J4" s="83"/>
    </row>
    <row r="5" spans="1:11" s="85" customFormat="1">
      <c r="A5" s="129"/>
      <c r="B5" s="106" t="s">
        <v>65</v>
      </c>
      <c r="C5" s="107" t="s">
        <v>65</v>
      </c>
      <c r="D5" s="80"/>
      <c r="E5" s="108" t="s">
        <v>1</v>
      </c>
      <c r="F5" s="164" t="s">
        <v>17</v>
      </c>
      <c r="G5" s="107" t="s">
        <v>70</v>
      </c>
      <c r="H5" s="107" t="s">
        <v>71</v>
      </c>
      <c r="I5" s="107" t="s">
        <v>72</v>
      </c>
      <c r="J5" s="88" t="s">
        <v>73</v>
      </c>
    </row>
    <row r="6" spans="1:11" s="85" customFormat="1">
      <c r="A6" s="109" t="s">
        <v>2</v>
      </c>
      <c r="B6" s="110" t="s">
        <v>3</v>
      </c>
      <c r="C6" s="158" t="s">
        <v>4</v>
      </c>
      <c r="D6" s="102" t="s">
        <v>5</v>
      </c>
      <c r="E6" s="109" t="s">
        <v>4</v>
      </c>
      <c r="F6" s="165" t="s">
        <v>4</v>
      </c>
      <c r="G6" s="158" t="s">
        <v>74</v>
      </c>
      <c r="H6" s="158" t="s">
        <v>74</v>
      </c>
      <c r="I6" s="158" t="s">
        <v>74</v>
      </c>
      <c r="J6" s="102" t="s">
        <v>74</v>
      </c>
    </row>
    <row r="7" spans="1:11">
      <c r="A7" s="130"/>
      <c r="B7" s="101"/>
      <c r="C7" s="111"/>
      <c r="D7" s="100"/>
      <c r="E7" s="112"/>
      <c r="F7" s="166"/>
      <c r="G7" s="111"/>
      <c r="H7" s="111"/>
      <c r="I7" s="111"/>
      <c r="J7" s="100"/>
    </row>
    <row r="8" spans="1:11">
      <c r="A8" s="131" t="s">
        <v>6</v>
      </c>
      <c r="B8" s="113">
        <v>408547.98</v>
      </c>
      <c r="C8" s="113">
        <v>400703</v>
      </c>
      <c r="D8" s="70">
        <v>7844.9799999999814</v>
      </c>
      <c r="E8" s="114">
        <v>698641</v>
      </c>
      <c r="F8" s="167">
        <v>732883</v>
      </c>
      <c r="G8" s="113">
        <v>757915</v>
      </c>
      <c r="H8" s="113">
        <v>781058</v>
      </c>
      <c r="I8" s="113">
        <v>801392</v>
      </c>
      <c r="J8" s="70">
        <v>822230</v>
      </c>
      <c r="K8" s="115"/>
    </row>
    <row r="9" spans="1:11">
      <c r="A9" s="116"/>
      <c r="B9" s="99"/>
      <c r="C9" s="117"/>
      <c r="D9" s="98"/>
      <c r="E9" s="118"/>
      <c r="F9" s="168"/>
      <c r="G9" s="117"/>
      <c r="H9" s="117"/>
      <c r="I9" s="117"/>
      <c r="J9" s="98"/>
    </row>
    <row r="10" spans="1:11">
      <c r="A10" s="131" t="s">
        <v>7</v>
      </c>
      <c r="B10" s="117"/>
      <c r="C10" s="117"/>
      <c r="D10" s="98"/>
      <c r="E10" s="118"/>
      <c r="F10" s="168"/>
      <c r="G10" s="117"/>
      <c r="H10" s="117"/>
      <c r="I10" s="117"/>
      <c r="J10" s="98"/>
    </row>
    <row r="11" spans="1:11">
      <c r="A11" s="133" t="s">
        <v>8</v>
      </c>
      <c r="B11" s="117">
        <v>843</v>
      </c>
      <c r="C11" s="117">
        <v>8854</v>
      </c>
      <c r="D11" s="98">
        <v>-8011</v>
      </c>
      <c r="E11" s="118">
        <v>8854</v>
      </c>
      <c r="F11" s="168">
        <v>9394</v>
      </c>
      <c r="G11" s="117">
        <v>9394</v>
      </c>
      <c r="H11" s="117">
        <v>9394</v>
      </c>
      <c r="I11" s="117">
        <v>9394</v>
      </c>
      <c r="J11" s="98">
        <v>9394</v>
      </c>
    </row>
    <row r="12" spans="1:11">
      <c r="A12" s="133" t="s">
        <v>9</v>
      </c>
      <c r="B12" s="117">
        <v>3376.2500000000005</v>
      </c>
      <c r="C12" s="117">
        <v>8853</v>
      </c>
      <c r="D12" s="98">
        <v>-5476.75</v>
      </c>
      <c r="E12" s="118">
        <v>15976</v>
      </c>
      <c r="F12" s="168">
        <v>16458.333333333332</v>
      </c>
      <c r="G12" s="117">
        <v>16458.333333333332</v>
      </c>
      <c r="H12" s="117">
        <v>16458.333333333332</v>
      </c>
      <c r="I12" s="117">
        <v>16458.333333333332</v>
      </c>
      <c r="J12" s="98">
        <v>16458.333333333332</v>
      </c>
    </row>
    <row r="13" spans="1:11">
      <c r="A13" s="133" t="s">
        <v>10</v>
      </c>
      <c r="B13" s="117">
        <v>454.08000000000004</v>
      </c>
      <c r="C13" s="117">
        <v>4735</v>
      </c>
      <c r="D13" s="98">
        <v>-4280.92</v>
      </c>
      <c r="E13" s="118">
        <v>7676</v>
      </c>
      <c r="F13" s="168">
        <v>7700</v>
      </c>
      <c r="G13" s="117">
        <v>7700</v>
      </c>
      <c r="H13" s="117">
        <v>7700</v>
      </c>
      <c r="I13" s="117">
        <v>7700</v>
      </c>
      <c r="J13" s="98">
        <v>7700</v>
      </c>
    </row>
    <row r="14" spans="1:11">
      <c r="A14" s="133" t="s">
        <v>11</v>
      </c>
      <c r="B14" s="117">
        <v>3983.27</v>
      </c>
      <c r="C14" s="117">
        <v>3000</v>
      </c>
      <c r="D14" s="98">
        <v>983.27</v>
      </c>
      <c r="E14" s="118">
        <v>3000</v>
      </c>
      <c r="F14" s="168">
        <v>3000</v>
      </c>
      <c r="G14" s="117">
        <v>3000</v>
      </c>
      <c r="H14" s="117">
        <v>3000</v>
      </c>
      <c r="I14" s="117">
        <v>3000</v>
      </c>
      <c r="J14" s="98">
        <v>3000</v>
      </c>
    </row>
    <row r="15" spans="1:11">
      <c r="A15" s="133" t="s">
        <v>12</v>
      </c>
      <c r="B15" s="117">
        <v>600</v>
      </c>
      <c r="C15" s="117">
        <v>2613</v>
      </c>
      <c r="D15" s="98">
        <v>-2013</v>
      </c>
      <c r="E15" s="118">
        <v>10913</v>
      </c>
      <c r="F15" s="168">
        <v>11000</v>
      </c>
      <c r="G15" s="117">
        <v>11000</v>
      </c>
      <c r="H15" s="117">
        <v>11000</v>
      </c>
      <c r="I15" s="117">
        <v>11000</v>
      </c>
      <c r="J15" s="98">
        <v>11000</v>
      </c>
    </row>
    <row r="16" spans="1:11">
      <c r="A16" s="133" t="s">
        <v>13</v>
      </c>
      <c r="B16" s="117">
        <v>0</v>
      </c>
      <c r="C16" s="117">
        <v>0</v>
      </c>
      <c r="D16" s="98">
        <v>0</v>
      </c>
      <c r="E16" s="118">
        <v>3000</v>
      </c>
      <c r="F16" s="168">
        <v>3000</v>
      </c>
      <c r="G16" s="117">
        <v>3000</v>
      </c>
      <c r="H16" s="117">
        <v>3000</v>
      </c>
      <c r="I16" s="117">
        <v>3000</v>
      </c>
      <c r="J16" s="98">
        <v>3000</v>
      </c>
    </row>
    <row r="17" spans="1:61">
      <c r="A17" s="133" t="s">
        <v>14</v>
      </c>
      <c r="B17" s="132">
        <v>1721.12</v>
      </c>
      <c r="C17" s="132">
        <v>3549</v>
      </c>
      <c r="D17" s="98">
        <v>-1827.88</v>
      </c>
      <c r="E17" s="97">
        <v>6080</v>
      </c>
      <c r="F17" s="168">
        <v>6080</v>
      </c>
      <c r="G17" s="132">
        <v>6080</v>
      </c>
      <c r="H17" s="132">
        <v>6080</v>
      </c>
      <c r="I17" s="132">
        <v>6080</v>
      </c>
      <c r="J17" s="86">
        <v>6080</v>
      </c>
    </row>
    <row r="18" spans="1:61">
      <c r="A18" s="134" t="s">
        <v>15</v>
      </c>
      <c r="B18" s="113">
        <v>10977.720000000001</v>
      </c>
      <c r="C18" s="96">
        <v>31604</v>
      </c>
      <c r="D18" s="95">
        <v>-20626.28</v>
      </c>
      <c r="E18" s="114">
        <v>55499</v>
      </c>
      <c r="F18" s="169">
        <v>56632.333333333328</v>
      </c>
      <c r="G18" s="113">
        <v>56632.333333333328</v>
      </c>
      <c r="H18" s="113">
        <v>56632.333333333328</v>
      </c>
      <c r="I18" s="113">
        <v>56632.333333333328</v>
      </c>
      <c r="J18" s="70">
        <v>56632.333333333328</v>
      </c>
    </row>
    <row r="19" spans="1:61" s="74" customFormat="1" ht="15.75" thickBot="1">
      <c r="A19" s="119" t="s">
        <v>16</v>
      </c>
      <c r="B19" s="120">
        <v>419525.69999999995</v>
      </c>
      <c r="C19" s="121">
        <v>432307</v>
      </c>
      <c r="D19" s="76">
        <v>-12781.300000000047</v>
      </c>
      <c r="E19" s="122">
        <v>754140</v>
      </c>
      <c r="F19" s="120">
        <v>789515.33333333337</v>
      </c>
      <c r="G19" s="121">
        <v>814547.33333333337</v>
      </c>
      <c r="H19" s="121">
        <v>837690.33333333337</v>
      </c>
      <c r="I19" s="121">
        <v>858024.33333333337</v>
      </c>
      <c r="J19" s="76">
        <v>878862.33333333337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</row>
    <row r="20" spans="1:61" s="75" customFormat="1" ht="15.75" thickTop="1">
      <c r="A20" s="123"/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61" s="77" customFormat="1">
      <c r="A21" s="75"/>
      <c r="B21" s="73"/>
      <c r="C21" s="73"/>
      <c r="D21" s="75"/>
      <c r="E21" s="155" t="s">
        <v>47</v>
      </c>
      <c r="F21" s="153">
        <v>779539</v>
      </c>
      <c r="G21" s="153">
        <v>804203</v>
      </c>
      <c r="H21" s="153">
        <v>826096</v>
      </c>
      <c r="I21" s="153">
        <v>846094</v>
      </c>
      <c r="J21" s="153">
        <v>863015.88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</row>
    <row r="22" spans="1:61" s="77" customFormat="1">
      <c r="A22" s="75"/>
      <c r="B22" s="75"/>
      <c r="C22" s="75"/>
      <c r="D22" s="75"/>
      <c r="E22" s="156" t="s">
        <v>5</v>
      </c>
      <c r="F22" s="154">
        <v>9976.3333333333721</v>
      </c>
      <c r="G22" s="154">
        <v>10344.333333333372</v>
      </c>
      <c r="H22" s="154">
        <v>11594.333333333372</v>
      </c>
      <c r="I22" s="154">
        <v>11930.333333333372</v>
      </c>
      <c r="J22" s="154">
        <v>15846.453333333367</v>
      </c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</row>
    <row r="23" spans="1:61" s="77" customForma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</row>
    <row r="24" spans="1:61" s="77" customForma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</row>
    <row r="25" spans="1:61" s="77" customForma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</row>
    <row r="26" spans="1:61" s="77" customForma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</row>
    <row r="27" spans="1:61" s="77" customFormat="1">
      <c r="A27" s="75"/>
      <c r="B27" s="75"/>
      <c r="C27" s="75"/>
      <c r="D27" s="75"/>
      <c r="E27" s="75"/>
      <c r="F27" s="73"/>
      <c r="G27" s="73"/>
      <c r="H27" s="73"/>
      <c r="I27" s="73"/>
      <c r="J27" s="7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</row>
    <row r="28" spans="1:61" s="77" customForma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</row>
    <row r="29" spans="1:61" s="77" customForma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</row>
    <row r="30" spans="1:61" s="77" customForma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</row>
    <row r="31" spans="1:61" s="77" customForma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</row>
    <row r="32" spans="1:61" s="77" customForma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</row>
    <row r="33" spans="1:61" s="77" customForma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</row>
    <row r="34" spans="1:61" s="77" customForma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</row>
    <row r="35" spans="1:61" s="77" customForma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</row>
    <row r="36" spans="1:61" s="77" customForma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</row>
    <row r="37" spans="1:61" s="77" customForma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</row>
    <row r="38" spans="1:61" s="77" customForma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</row>
    <row r="39" spans="1:61" s="77" customForma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</row>
    <row r="40" spans="1:61" s="77" customForma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</row>
    <row r="41" spans="1:61" s="77" customForma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</row>
    <row r="42" spans="1:61" s="77" customForma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</row>
    <row r="43" spans="1:61" s="77" customForma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</row>
    <row r="44" spans="1:61" s="77" customForma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</row>
    <row r="45" spans="1:61" s="77" customForma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</row>
    <row r="46" spans="1:61" s="77" customFormat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</row>
    <row r="47" spans="1:61" s="77" customForma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</row>
    <row r="48" spans="1:61" s="77" customForma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</row>
    <row r="49" spans="1:61" s="77" customForma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</row>
    <row r="50" spans="1:61" s="77" customForma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</row>
    <row r="51" spans="1:61" s="77" customForma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</row>
    <row r="52" spans="1:61" s="77" customForma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</row>
    <row r="53" spans="1:61" s="77" customForma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</row>
    <row r="54" spans="1:61" s="77" customForma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</row>
    <row r="55" spans="1:61" s="77" customForma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</row>
    <row r="56" spans="1:61" s="77" customForma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</row>
    <row r="57" spans="1:61" s="77" customForma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</row>
    <row r="58" spans="1:61" s="77" customForma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</row>
    <row r="59" spans="1:61" s="77" customForma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</row>
    <row r="60" spans="1:61" s="77" customForma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</row>
    <row r="61" spans="1:61" s="77" customForma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</row>
    <row r="62" spans="1:61" s="77" customFormat="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</row>
    <row r="63" spans="1:61" s="77" customFormat="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</row>
    <row r="64" spans="1:61" s="77" customForma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</row>
    <row r="65" spans="1:61" s="77" customForma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</row>
    <row r="66" spans="1:61" s="77" customForma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</row>
    <row r="67" spans="1:61" s="77" customForma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</row>
    <row r="68" spans="1:61" s="77" customForma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</row>
    <row r="69" spans="1:61" s="77" customForma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</row>
    <row r="70" spans="1:61" s="77" customForma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</row>
    <row r="71" spans="1:61" s="77" customForma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</row>
    <row r="72" spans="1:61" s="77" customForma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</row>
    <row r="73" spans="1:61" s="77" customForma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</row>
    <row r="74" spans="1:61" s="77" customForma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</row>
    <row r="75" spans="1:61" s="77" customForma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</row>
    <row r="76" spans="1:61" s="77" customForma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</row>
    <row r="77" spans="1:61" s="77" customForma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</row>
    <row r="78" spans="1:61" s="77" customForma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</row>
    <row r="79" spans="1:61" s="77" customForma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</row>
    <row r="80" spans="1:61" s="77" customForma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</row>
    <row r="81" spans="1:61" s="77" customForma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</row>
    <row r="82" spans="1:61" s="77" customForma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</row>
    <row r="83" spans="1:61" s="77" customForma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</row>
    <row r="84" spans="1:61" s="77" customForma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</row>
    <row r="85" spans="1:61" s="77" customForma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</row>
    <row r="86" spans="1:61" s="77" customForma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</row>
    <row r="87" spans="1:61" s="77" customForma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</row>
    <row r="88" spans="1:61" s="77" customForma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</row>
    <row r="89" spans="1:61" s="77" customForma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</row>
    <row r="90" spans="1:61" s="77" customForma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</row>
    <row r="91" spans="1:61" s="77" customForma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</row>
    <row r="92" spans="1:61" s="77" customForma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</row>
    <row r="93" spans="1:61" s="77" customForma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</row>
    <row r="94" spans="1:61" s="77" customForma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</row>
    <row r="95" spans="1:61" s="77" customForma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</row>
    <row r="96" spans="1:61" s="77" customForma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</row>
    <row r="97" spans="1:61" s="77" customForma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</row>
    <row r="98" spans="1:61" s="77" customForma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</row>
    <row r="99" spans="1:61" s="77" customForma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</row>
    <row r="100" spans="1:61" s="77" customForma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</row>
    <row r="101" spans="1:61" s="77" customForma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</row>
    <row r="102" spans="1:61" s="77" customForma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</row>
    <row r="103" spans="1:61" s="77" customForma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</row>
    <row r="104" spans="1:61" s="77" customForma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</row>
    <row r="105" spans="1:61" s="77" customForma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</row>
    <row r="106" spans="1:61" s="77" customForma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</row>
    <row r="107" spans="1:61" s="77" customForma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</row>
    <row r="108" spans="1:61" s="77" customForma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</row>
    <row r="109" spans="1:61" s="77" customForma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</row>
    <row r="110" spans="1:61" s="77" customForma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</row>
    <row r="111" spans="1:61" s="77" customForma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</row>
    <row r="112" spans="1:61" s="77" customForma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</row>
    <row r="113" spans="1:61" s="77" customForma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</row>
    <row r="114" spans="1:61" s="77" customForma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</row>
    <row r="115" spans="1:61" s="77" customForma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</row>
    <row r="116" spans="1:61" s="77" customForma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</row>
    <row r="117" spans="1:61" s="77" customForma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</row>
    <row r="118" spans="1:61" s="77" customForma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</row>
    <row r="119" spans="1:61" s="77" customForma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</row>
    <row r="120" spans="1:61" s="77" customForma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</row>
    <row r="121" spans="1:61" s="77" customForma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</row>
    <row r="122" spans="1:61" s="77" customForma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</row>
    <row r="123" spans="1:61" s="77" customForma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</row>
    <row r="124" spans="1:61" s="77" customForma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</row>
    <row r="125" spans="1:61" s="77" customForma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</row>
    <row r="126" spans="1:61" s="77" customForma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</row>
    <row r="127" spans="1:61" s="77" customForma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</row>
    <row r="128" spans="1:61" s="77" customForma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</row>
    <row r="129" spans="1:61" s="77" customForma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</row>
    <row r="130" spans="1:61" s="77" customForma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</row>
    <row r="131" spans="1:61" s="77" customForma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</row>
    <row r="132" spans="1:61" s="77" customForma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</row>
    <row r="133" spans="1:61" s="77" customForma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</row>
    <row r="134" spans="1:61" s="77" customForma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</row>
    <row r="135" spans="1:61" s="77" customForma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</row>
    <row r="136" spans="1:61" s="77" customForma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</row>
    <row r="137" spans="1:61" s="77" customForma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</row>
    <row r="138" spans="1:61" s="77" customForma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</row>
    <row r="139" spans="1:61" s="77" customForma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</row>
    <row r="140" spans="1:61" s="77" customForma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</row>
    <row r="141" spans="1:61" s="77" customForma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</row>
    <row r="142" spans="1:61" s="77" customForma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</row>
    <row r="143" spans="1:61" s="77" customForma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</row>
    <row r="144" spans="1:61" s="77" customForma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</row>
    <row r="145" spans="1:61" s="77" customForma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</row>
    <row r="146" spans="1:61" s="77" customForma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</row>
    <row r="147" spans="1:61" s="77" customForma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</row>
    <row r="148" spans="1:61" s="77" customForma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</row>
    <row r="149" spans="1:61" s="77" customForma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</row>
    <row r="150" spans="1:61" s="77" customForma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</row>
    <row r="151" spans="1:61" s="77" customForma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</row>
    <row r="152" spans="1:61" s="77" customForma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</row>
    <row r="153" spans="1:61" s="77" customForma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</row>
    <row r="154" spans="1:61" s="77" customForma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</row>
    <row r="155" spans="1:61" s="77" customForma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</row>
    <row r="156" spans="1:61" s="77" customForma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</row>
    <row r="157" spans="1:61" s="77" customForma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</row>
    <row r="158" spans="1:61" s="77" customForma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</row>
    <row r="159" spans="1:61" s="77" customForma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</row>
    <row r="160" spans="1:61" s="77" customForma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</row>
    <row r="161" spans="1:61" s="77" customForma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</row>
    <row r="162" spans="1:61" s="77" customForma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</row>
    <row r="163" spans="1:61" s="77" customForma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</row>
    <row r="164" spans="1:61" s="77" customForma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</row>
    <row r="165" spans="1:61" s="77" customForma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</row>
    <row r="166" spans="1:61" s="77" customForma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</row>
    <row r="167" spans="1:61" s="77" customForma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</row>
    <row r="168" spans="1:61" s="77" customForma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</row>
    <row r="169" spans="1:61" s="77" customForma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</row>
    <row r="170" spans="1:61" s="77" customForma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</row>
    <row r="171" spans="1:61" s="77" customForma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</row>
    <row r="172" spans="1:61" s="77" customForma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</row>
    <row r="173" spans="1:61" s="77" customForma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</row>
    <row r="174" spans="1:61" s="77" customForma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</row>
    <row r="175" spans="1:61" s="77" customForma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</row>
    <row r="176" spans="1:61" s="77" customForma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</row>
    <row r="177" spans="1:61" s="77" customForma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</row>
    <row r="178" spans="1:61" s="77" customForma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</row>
    <row r="179" spans="1:61" s="77" customForma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</row>
    <row r="180" spans="1:61" s="77" customForma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</row>
    <row r="181" spans="1:61" s="77" customForma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</row>
    <row r="182" spans="1:61" s="77" customForma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</row>
    <row r="183" spans="1:61" s="77" customForma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</row>
    <row r="184" spans="1:61" s="77" customForma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  <c r="BH184" s="84"/>
      <c r="BI184" s="84"/>
    </row>
    <row r="185" spans="1:61" s="77" customForma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  <c r="BH185" s="84"/>
      <c r="BI185" s="84"/>
    </row>
    <row r="186" spans="1:61" s="77" customForma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</row>
    <row r="187" spans="1:61" s="77" customForma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</row>
    <row r="188" spans="1:61" s="77" customForma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</row>
    <row r="189" spans="1:61" s="77" customForma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  <c r="BH189" s="84"/>
      <c r="BI189" s="84"/>
    </row>
    <row r="190" spans="1:61" s="77" customForma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</row>
    <row r="191" spans="1:61" s="77" customForma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  <c r="BH191" s="84"/>
      <c r="BI191" s="84"/>
    </row>
    <row r="192" spans="1:61" s="77" customForma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</row>
    <row r="193" spans="1:61" s="77" customForma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</row>
    <row r="194" spans="1:61" s="77" customForma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</row>
    <row r="195" spans="1:61" s="77" customForma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  <c r="BH195" s="84"/>
      <c r="BI195" s="84"/>
    </row>
    <row r="196" spans="1:61" s="77" customForma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</row>
    <row r="197" spans="1:61" s="77" customForma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</row>
    <row r="198" spans="1:61" s="77" customForma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</row>
    <row r="199" spans="1:61" s="77" customForma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  <c r="BH199" s="84"/>
      <c r="BI199" s="84"/>
    </row>
    <row r="200" spans="1:61" s="77" customForma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</row>
    <row r="201" spans="1:61" s="77" customForma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</row>
    <row r="202" spans="1:61" s="77" customForma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  <c r="BH202" s="84"/>
      <c r="BI202" s="84"/>
    </row>
    <row r="203" spans="1:61" s="77" customForma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</row>
    <row r="204" spans="1:61" s="77" customForma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  <c r="BH204" s="84"/>
      <c r="BI204" s="84"/>
    </row>
    <row r="205" spans="1:61" s="77" customForma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  <c r="BH205" s="84"/>
      <c r="BI205" s="84"/>
    </row>
    <row r="206" spans="1:61" s="77" customForma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  <c r="BH206" s="84"/>
      <c r="BI206" s="84"/>
    </row>
    <row r="207" spans="1:61" s="77" customForma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  <c r="BH207" s="84"/>
      <c r="BI207" s="84"/>
    </row>
    <row r="208" spans="1:61" s="77" customForma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  <c r="BH208" s="84"/>
      <c r="BI208" s="84"/>
    </row>
    <row r="209" spans="1:61" s="77" customForma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  <c r="BH209" s="84"/>
      <c r="BI209" s="84"/>
    </row>
    <row r="210" spans="1:61" s="77" customForma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  <c r="BH210" s="84"/>
      <c r="BI210" s="84"/>
    </row>
    <row r="211" spans="1:61" s="77" customForma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  <c r="BH211" s="84"/>
      <c r="BI211" s="84"/>
    </row>
    <row r="212" spans="1:61" s="77" customForma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  <c r="BH212" s="84"/>
      <c r="BI212" s="84"/>
    </row>
    <row r="213" spans="1:61" s="77" customForma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  <c r="BH213" s="84"/>
      <c r="BI213" s="84"/>
    </row>
    <row r="214" spans="1:61" s="77" customForma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  <c r="BH214" s="84"/>
      <c r="BI214" s="84"/>
    </row>
    <row r="215" spans="1:61" s="77" customForma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  <c r="BH215" s="84"/>
      <c r="BI215" s="84"/>
    </row>
    <row r="216" spans="1:61" s="77" customForma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  <c r="BH216" s="84"/>
      <c r="BI216" s="84"/>
    </row>
    <row r="217" spans="1:61" s="77" customForma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  <c r="BH217" s="84"/>
      <c r="BI217" s="84"/>
    </row>
    <row r="218" spans="1:61" s="77" customForma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  <c r="BH218" s="84"/>
      <c r="BI218" s="84"/>
    </row>
    <row r="219" spans="1:61" s="77" customForma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  <c r="BH219" s="84"/>
      <c r="BI219" s="84"/>
    </row>
    <row r="220" spans="1:61" s="77" customForma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  <c r="BH220" s="84"/>
      <c r="BI220" s="84"/>
    </row>
    <row r="221" spans="1:61" s="77" customFormat="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  <c r="BH221" s="84"/>
      <c r="BI221" s="84"/>
    </row>
    <row r="222" spans="1:61" s="77" customFormat="1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  <c r="BH222" s="84"/>
      <c r="BI222" s="84"/>
    </row>
    <row r="223" spans="1:61" s="77" customFormat="1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  <c r="BH223" s="84"/>
      <c r="BI223" s="84"/>
    </row>
    <row r="224" spans="1:61" s="77" customFormat="1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  <c r="BH224" s="84"/>
      <c r="BI224" s="84"/>
    </row>
    <row r="225" spans="1:61" s="77" customFormat="1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  <c r="BH225" s="84"/>
      <c r="BI225" s="84"/>
    </row>
    <row r="226" spans="1:61" s="77" customFormat="1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</row>
    <row r="227" spans="1:61" s="77" customFormat="1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  <c r="BH227" s="84"/>
      <c r="BI227" s="84"/>
    </row>
    <row r="228" spans="1:61" s="77" customFormat="1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  <c r="BH228" s="84"/>
      <c r="BI228" s="84"/>
    </row>
    <row r="229" spans="1:61" s="77" customFormat="1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  <c r="BH229" s="84"/>
      <c r="BI229" s="84"/>
    </row>
    <row r="230" spans="1:61" s="77" customFormat="1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  <c r="BA230" s="84"/>
      <c r="BB230" s="84"/>
      <c r="BC230" s="84"/>
      <c r="BD230" s="84"/>
      <c r="BE230" s="84"/>
      <c r="BF230" s="84"/>
      <c r="BG230" s="84"/>
      <c r="BH230" s="84"/>
      <c r="BI230" s="84"/>
    </row>
    <row r="231" spans="1:61" s="77" customFormat="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</row>
    <row r="232" spans="1:61" s="77" customFormat="1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  <c r="BA232" s="84"/>
      <c r="BB232" s="84"/>
      <c r="BC232" s="84"/>
      <c r="BD232" s="84"/>
      <c r="BE232" s="84"/>
      <c r="BF232" s="84"/>
      <c r="BG232" s="84"/>
      <c r="BH232" s="84"/>
      <c r="BI232" s="84"/>
    </row>
    <row r="233" spans="1:61" s="77" customFormat="1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  <c r="BA233" s="84"/>
      <c r="BB233" s="84"/>
      <c r="BC233" s="84"/>
      <c r="BD233" s="84"/>
      <c r="BE233" s="84"/>
      <c r="BF233" s="84"/>
      <c r="BG233" s="84"/>
      <c r="BH233" s="84"/>
      <c r="BI233" s="84"/>
    </row>
    <row r="234" spans="1:61" s="77" customFormat="1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  <c r="BA234" s="84"/>
      <c r="BB234" s="84"/>
      <c r="BC234" s="84"/>
      <c r="BD234" s="84"/>
      <c r="BE234" s="84"/>
      <c r="BF234" s="84"/>
      <c r="BG234" s="84"/>
      <c r="BH234" s="84"/>
      <c r="BI234" s="84"/>
    </row>
    <row r="235" spans="1:61" s="77" customFormat="1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  <c r="BA235" s="84"/>
      <c r="BB235" s="84"/>
      <c r="BC235" s="84"/>
      <c r="BD235" s="84"/>
      <c r="BE235" s="84"/>
      <c r="BF235" s="84"/>
      <c r="BG235" s="84"/>
      <c r="BH235" s="84"/>
      <c r="BI235" s="84"/>
    </row>
    <row r="236" spans="1:61" s="77" customFormat="1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  <c r="BA236" s="84"/>
      <c r="BB236" s="84"/>
      <c r="BC236" s="84"/>
      <c r="BD236" s="84"/>
      <c r="BE236" s="84"/>
      <c r="BF236" s="84"/>
      <c r="BG236" s="84"/>
      <c r="BH236" s="84"/>
      <c r="BI236" s="84"/>
    </row>
    <row r="237" spans="1:61" s="77" customFormat="1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  <c r="BA237" s="84"/>
      <c r="BB237" s="84"/>
      <c r="BC237" s="84"/>
      <c r="BD237" s="84"/>
      <c r="BE237" s="84"/>
      <c r="BF237" s="84"/>
      <c r="BG237" s="84"/>
      <c r="BH237" s="84"/>
      <c r="BI237" s="84"/>
    </row>
    <row r="238" spans="1:61" s="77" customFormat="1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  <c r="BA238" s="84"/>
      <c r="BB238" s="84"/>
      <c r="BC238" s="84"/>
      <c r="BD238" s="84"/>
      <c r="BE238" s="84"/>
      <c r="BF238" s="84"/>
      <c r="BG238" s="84"/>
      <c r="BH238" s="84"/>
      <c r="BI238" s="84"/>
    </row>
    <row r="239" spans="1:61" s="77" customFormat="1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  <c r="BA239" s="84"/>
      <c r="BB239" s="84"/>
      <c r="BC239" s="84"/>
      <c r="BD239" s="84"/>
      <c r="BE239" s="84"/>
      <c r="BF239" s="84"/>
      <c r="BG239" s="84"/>
      <c r="BH239" s="84"/>
      <c r="BI239" s="84"/>
    </row>
    <row r="240" spans="1:61" s="77" customFormat="1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  <c r="BA240" s="84"/>
      <c r="BB240" s="84"/>
      <c r="BC240" s="84"/>
      <c r="BD240" s="84"/>
      <c r="BE240" s="84"/>
      <c r="BF240" s="84"/>
      <c r="BG240" s="84"/>
      <c r="BH240" s="84"/>
      <c r="BI240" s="84"/>
    </row>
    <row r="241" spans="1:61" s="77" customFormat="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  <c r="BA241" s="84"/>
      <c r="BB241" s="84"/>
      <c r="BC241" s="84"/>
      <c r="BD241" s="84"/>
      <c r="BE241" s="84"/>
      <c r="BF241" s="84"/>
      <c r="BG241" s="84"/>
      <c r="BH241" s="84"/>
      <c r="BI241" s="84"/>
    </row>
    <row r="242" spans="1:61" s="77" customFormat="1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  <c r="BA242" s="84"/>
      <c r="BB242" s="84"/>
      <c r="BC242" s="84"/>
      <c r="BD242" s="84"/>
      <c r="BE242" s="84"/>
      <c r="BF242" s="84"/>
      <c r="BG242" s="84"/>
      <c r="BH242" s="84"/>
      <c r="BI242" s="84"/>
    </row>
    <row r="243" spans="1:61" s="77" customFormat="1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  <c r="BA243" s="84"/>
      <c r="BB243" s="84"/>
      <c r="BC243" s="84"/>
      <c r="BD243" s="84"/>
      <c r="BE243" s="84"/>
      <c r="BF243" s="84"/>
      <c r="BG243" s="84"/>
      <c r="BH243" s="84"/>
      <c r="BI243" s="84"/>
    </row>
    <row r="244" spans="1:61" s="77" customFormat="1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  <c r="BA244" s="84"/>
      <c r="BB244" s="84"/>
      <c r="BC244" s="84"/>
      <c r="BD244" s="84"/>
      <c r="BE244" s="84"/>
      <c r="BF244" s="84"/>
      <c r="BG244" s="84"/>
      <c r="BH244" s="84"/>
      <c r="BI244" s="84"/>
    </row>
    <row r="245" spans="1:61" s="77" customFormat="1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  <c r="BA245" s="84"/>
      <c r="BB245" s="84"/>
      <c r="BC245" s="84"/>
      <c r="BD245" s="84"/>
      <c r="BE245" s="84"/>
      <c r="BF245" s="84"/>
      <c r="BG245" s="84"/>
      <c r="BH245" s="84"/>
      <c r="BI245" s="84"/>
    </row>
    <row r="246" spans="1:61" s="77" customFormat="1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  <c r="BH246" s="84"/>
      <c r="BI246" s="84"/>
    </row>
    <row r="247" spans="1:61" s="77" customFormat="1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  <c r="BA247" s="84"/>
      <c r="BB247" s="84"/>
      <c r="BC247" s="84"/>
      <c r="BD247" s="84"/>
      <c r="BE247" s="84"/>
      <c r="BF247" s="84"/>
      <c r="BG247" s="84"/>
      <c r="BH247" s="84"/>
      <c r="BI247" s="84"/>
    </row>
    <row r="248" spans="1:61" s="77" customFormat="1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  <c r="BA248" s="84"/>
      <c r="BB248" s="84"/>
      <c r="BC248" s="84"/>
      <c r="BD248" s="84"/>
      <c r="BE248" s="84"/>
      <c r="BF248" s="84"/>
      <c r="BG248" s="84"/>
      <c r="BH248" s="84"/>
      <c r="BI248" s="84"/>
    </row>
    <row r="249" spans="1:61" s="77" customFormat="1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  <c r="BA249" s="84"/>
      <c r="BB249" s="84"/>
      <c r="BC249" s="84"/>
      <c r="BD249" s="84"/>
      <c r="BE249" s="84"/>
      <c r="BF249" s="84"/>
      <c r="BG249" s="84"/>
      <c r="BH249" s="84"/>
      <c r="BI249" s="84"/>
    </row>
    <row r="250" spans="1:61" s="77" customFormat="1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  <c r="BA250" s="84"/>
      <c r="BB250" s="84"/>
      <c r="BC250" s="84"/>
      <c r="BD250" s="84"/>
      <c r="BE250" s="84"/>
      <c r="BF250" s="84"/>
      <c r="BG250" s="84"/>
      <c r="BH250" s="84"/>
      <c r="BI250" s="84"/>
    </row>
    <row r="251" spans="1:61" s="77" customFormat="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  <c r="BA251" s="84"/>
      <c r="BB251" s="84"/>
      <c r="BC251" s="84"/>
      <c r="BD251" s="84"/>
      <c r="BE251" s="84"/>
      <c r="BF251" s="84"/>
      <c r="BG251" s="84"/>
      <c r="BH251" s="84"/>
      <c r="BI251" s="84"/>
    </row>
  </sheetData>
  <printOptions horizontalCentered="1"/>
  <pageMargins left="0.25" right="0.25" top="0.5" bottom="0" header="0.5" footer="0.5"/>
  <pageSetup scale="88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0"/>
  <sheetViews>
    <sheetView topLeftCell="A28" zoomScaleNormal="100" zoomScaleSheetLayoutView="65" workbookViewId="0">
      <selection activeCell="F54" sqref="F54:J54"/>
    </sheetView>
  </sheetViews>
  <sheetFormatPr defaultRowHeight="15"/>
  <cols>
    <col min="1" max="1" width="29.5703125" style="75" customWidth="1"/>
    <col min="2" max="5" width="10" style="75" customWidth="1"/>
    <col min="6" max="10" width="10" style="84" customWidth="1"/>
    <col min="11" max="250" width="9.140625" style="84"/>
    <col min="251" max="251" width="43.140625" style="84" customWidth="1"/>
    <col min="252" max="252" width="17" style="84" customWidth="1"/>
    <col min="253" max="253" width="14.7109375" style="84" bestFit="1" customWidth="1"/>
    <col min="254" max="255" width="15.42578125" style="84" bestFit="1" customWidth="1"/>
    <col min="256" max="256" width="15.28515625" style="84" bestFit="1" customWidth="1"/>
    <col min="257" max="257" width="15.42578125" style="84" bestFit="1" customWidth="1"/>
    <col min="258" max="258" width="9.140625" style="84"/>
    <col min="259" max="259" width="12.28515625" style="84" bestFit="1" customWidth="1"/>
    <col min="260" max="506" width="9.140625" style="84"/>
    <col min="507" max="507" width="43.140625" style="84" customWidth="1"/>
    <col min="508" max="508" width="17" style="84" customWidth="1"/>
    <col min="509" max="509" width="14.7109375" style="84" bestFit="1" customWidth="1"/>
    <col min="510" max="511" width="15.42578125" style="84" bestFit="1" customWidth="1"/>
    <col min="512" max="512" width="15.28515625" style="84" bestFit="1" customWidth="1"/>
    <col min="513" max="513" width="15.42578125" style="84" bestFit="1" customWidth="1"/>
    <col min="514" max="514" width="9.140625" style="84"/>
    <col min="515" max="515" width="12.28515625" style="84" bestFit="1" customWidth="1"/>
    <col min="516" max="762" width="9.140625" style="84"/>
    <col min="763" max="763" width="43.140625" style="84" customWidth="1"/>
    <col min="764" max="764" width="17" style="84" customWidth="1"/>
    <col min="765" max="765" width="14.7109375" style="84" bestFit="1" customWidth="1"/>
    <col min="766" max="767" width="15.42578125" style="84" bestFit="1" customWidth="1"/>
    <col min="768" max="768" width="15.28515625" style="84" bestFit="1" customWidth="1"/>
    <col min="769" max="769" width="15.42578125" style="84" bestFit="1" customWidth="1"/>
    <col min="770" max="770" width="9.140625" style="84"/>
    <col min="771" max="771" width="12.28515625" style="84" bestFit="1" customWidth="1"/>
    <col min="772" max="1018" width="9.140625" style="84"/>
    <col min="1019" max="1019" width="43.140625" style="84" customWidth="1"/>
    <col min="1020" max="1020" width="17" style="84" customWidth="1"/>
    <col min="1021" max="1021" width="14.7109375" style="84" bestFit="1" customWidth="1"/>
    <col min="1022" max="1023" width="15.42578125" style="84" bestFit="1" customWidth="1"/>
    <col min="1024" max="1024" width="15.28515625" style="84" bestFit="1" customWidth="1"/>
    <col min="1025" max="1025" width="15.42578125" style="84" bestFit="1" customWidth="1"/>
    <col min="1026" max="1026" width="9.140625" style="84"/>
    <col min="1027" max="1027" width="12.28515625" style="84" bestFit="1" customWidth="1"/>
    <col min="1028" max="1274" width="9.140625" style="84"/>
    <col min="1275" max="1275" width="43.140625" style="84" customWidth="1"/>
    <col min="1276" max="1276" width="17" style="84" customWidth="1"/>
    <col min="1277" max="1277" width="14.7109375" style="84" bestFit="1" customWidth="1"/>
    <col min="1278" max="1279" width="15.42578125" style="84" bestFit="1" customWidth="1"/>
    <col min="1280" max="1280" width="15.28515625" style="84" bestFit="1" customWidth="1"/>
    <col min="1281" max="1281" width="15.42578125" style="84" bestFit="1" customWidth="1"/>
    <col min="1282" max="1282" width="9.140625" style="84"/>
    <col min="1283" max="1283" width="12.28515625" style="84" bestFit="1" customWidth="1"/>
    <col min="1284" max="1530" width="9.140625" style="84"/>
    <col min="1531" max="1531" width="43.140625" style="84" customWidth="1"/>
    <col min="1532" max="1532" width="17" style="84" customWidth="1"/>
    <col min="1533" max="1533" width="14.7109375" style="84" bestFit="1" customWidth="1"/>
    <col min="1534" max="1535" width="15.42578125" style="84" bestFit="1" customWidth="1"/>
    <col min="1536" max="1536" width="15.28515625" style="84" bestFit="1" customWidth="1"/>
    <col min="1537" max="1537" width="15.42578125" style="84" bestFit="1" customWidth="1"/>
    <col min="1538" max="1538" width="9.140625" style="84"/>
    <col min="1539" max="1539" width="12.28515625" style="84" bestFit="1" customWidth="1"/>
    <col min="1540" max="1786" width="9.140625" style="84"/>
    <col min="1787" max="1787" width="43.140625" style="84" customWidth="1"/>
    <col min="1788" max="1788" width="17" style="84" customWidth="1"/>
    <col min="1789" max="1789" width="14.7109375" style="84" bestFit="1" customWidth="1"/>
    <col min="1790" max="1791" width="15.42578125" style="84" bestFit="1" customWidth="1"/>
    <col min="1792" max="1792" width="15.28515625" style="84" bestFit="1" customWidth="1"/>
    <col min="1793" max="1793" width="15.42578125" style="84" bestFit="1" customWidth="1"/>
    <col min="1794" max="1794" width="9.140625" style="84"/>
    <col min="1795" max="1795" width="12.28515625" style="84" bestFit="1" customWidth="1"/>
    <col min="1796" max="2042" width="9.140625" style="84"/>
    <col min="2043" max="2043" width="43.140625" style="84" customWidth="1"/>
    <col min="2044" max="2044" width="17" style="84" customWidth="1"/>
    <col min="2045" max="2045" width="14.7109375" style="84" bestFit="1" customWidth="1"/>
    <col min="2046" max="2047" width="15.42578125" style="84" bestFit="1" customWidth="1"/>
    <col min="2048" max="2048" width="15.28515625" style="84" bestFit="1" customWidth="1"/>
    <col min="2049" max="2049" width="15.42578125" style="84" bestFit="1" customWidth="1"/>
    <col min="2050" max="2050" width="9.140625" style="84"/>
    <col min="2051" max="2051" width="12.28515625" style="84" bestFit="1" customWidth="1"/>
    <col min="2052" max="2298" width="9.140625" style="84"/>
    <col min="2299" max="2299" width="43.140625" style="84" customWidth="1"/>
    <col min="2300" max="2300" width="17" style="84" customWidth="1"/>
    <col min="2301" max="2301" width="14.7109375" style="84" bestFit="1" customWidth="1"/>
    <col min="2302" max="2303" width="15.42578125" style="84" bestFit="1" customWidth="1"/>
    <col min="2304" max="2304" width="15.28515625" style="84" bestFit="1" customWidth="1"/>
    <col min="2305" max="2305" width="15.42578125" style="84" bestFit="1" customWidth="1"/>
    <col min="2306" max="2306" width="9.140625" style="84"/>
    <col min="2307" max="2307" width="12.28515625" style="84" bestFit="1" customWidth="1"/>
    <col min="2308" max="2554" width="9.140625" style="84"/>
    <col min="2555" max="2555" width="43.140625" style="84" customWidth="1"/>
    <col min="2556" max="2556" width="17" style="84" customWidth="1"/>
    <col min="2557" max="2557" width="14.7109375" style="84" bestFit="1" customWidth="1"/>
    <col min="2558" max="2559" width="15.42578125" style="84" bestFit="1" customWidth="1"/>
    <col min="2560" max="2560" width="15.28515625" style="84" bestFit="1" customWidth="1"/>
    <col min="2561" max="2561" width="15.42578125" style="84" bestFit="1" customWidth="1"/>
    <col min="2562" max="2562" width="9.140625" style="84"/>
    <col min="2563" max="2563" width="12.28515625" style="84" bestFit="1" customWidth="1"/>
    <col min="2564" max="2810" width="9.140625" style="84"/>
    <col min="2811" max="2811" width="43.140625" style="84" customWidth="1"/>
    <col min="2812" max="2812" width="17" style="84" customWidth="1"/>
    <col min="2813" max="2813" width="14.7109375" style="84" bestFit="1" customWidth="1"/>
    <col min="2814" max="2815" width="15.42578125" style="84" bestFit="1" customWidth="1"/>
    <col min="2816" max="2816" width="15.28515625" style="84" bestFit="1" customWidth="1"/>
    <col min="2817" max="2817" width="15.42578125" style="84" bestFit="1" customWidth="1"/>
    <col min="2818" max="2818" width="9.140625" style="84"/>
    <col min="2819" max="2819" width="12.28515625" style="84" bestFit="1" customWidth="1"/>
    <col min="2820" max="3066" width="9.140625" style="84"/>
    <col min="3067" max="3067" width="43.140625" style="84" customWidth="1"/>
    <col min="3068" max="3068" width="17" style="84" customWidth="1"/>
    <col min="3069" max="3069" width="14.7109375" style="84" bestFit="1" customWidth="1"/>
    <col min="3070" max="3071" width="15.42578125" style="84" bestFit="1" customWidth="1"/>
    <col min="3072" max="3072" width="15.28515625" style="84" bestFit="1" customWidth="1"/>
    <col min="3073" max="3073" width="15.42578125" style="84" bestFit="1" customWidth="1"/>
    <col min="3074" max="3074" width="9.140625" style="84"/>
    <col min="3075" max="3075" width="12.28515625" style="84" bestFit="1" customWidth="1"/>
    <col min="3076" max="3322" width="9.140625" style="84"/>
    <col min="3323" max="3323" width="43.140625" style="84" customWidth="1"/>
    <col min="3324" max="3324" width="17" style="84" customWidth="1"/>
    <col min="3325" max="3325" width="14.7109375" style="84" bestFit="1" customWidth="1"/>
    <col min="3326" max="3327" width="15.42578125" style="84" bestFit="1" customWidth="1"/>
    <col min="3328" max="3328" width="15.28515625" style="84" bestFit="1" customWidth="1"/>
    <col min="3329" max="3329" width="15.42578125" style="84" bestFit="1" customWidth="1"/>
    <col min="3330" max="3330" width="9.140625" style="84"/>
    <col min="3331" max="3331" width="12.28515625" style="84" bestFit="1" customWidth="1"/>
    <col min="3332" max="3578" width="9.140625" style="84"/>
    <col min="3579" max="3579" width="43.140625" style="84" customWidth="1"/>
    <col min="3580" max="3580" width="17" style="84" customWidth="1"/>
    <col min="3581" max="3581" width="14.7109375" style="84" bestFit="1" customWidth="1"/>
    <col min="3582" max="3583" width="15.42578125" style="84" bestFit="1" customWidth="1"/>
    <col min="3584" max="3584" width="15.28515625" style="84" bestFit="1" customWidth="1"/>
    <col min="3585" max="3585" width="15.42578125" style="84" bestFit="1" customWidth="1"/>
    <col min="3586" max="3586" width="9.140625" style="84"/>
    <col min="3587" max="3587" width="12.28515625" style="84" bestFit="1" customWidth="1"/>
    <col min="3588" max="3834" width="9.140625" style="84"/>
    <col min="3835" max="3835" width="43.140625" style="84" customWidth="1"/>
    <col min="3836" max="3836" width="17" style="84" customWidth="1"/>
    <col min="3837" max="3837" width="14.7109375" style="84" bestFit="1" customWidth="1"/>
    <col min="3838" max="3839" width="15.42578125" style="84" bestFit="1" customWidth="1"/>
    <col min="3840" max="3840" width="15.28515625" style="84" bestFit="1" customWidth="1"/>
    <col min="3841" max="3841" width="15.42578125" style="84" bestFit="1" customWidth="1"/>
    <col min="3842" max="3842" width="9.140625" style="84"/>
    <col min="3843" max="3843" width="12.28515625" style="84" bestFit="1" customWidth="1"/>
    <col min="3844" max="4090" width="9.140625" style="84"/>
    <col min="4091" max="4091" width="43.140625" style="84" customWidth="1"/>
    <col min="4092" max="4092" width="17" style="84" customWidth="1"/>
    <col min="4093" max="4093" width="14.7109375" style="84" bestFit="1" customWidth="1"/>
    <col min="4094" max="4095" width="15.42578125" style="84" bestFit="1" customWidth="1"/>
    <col min="4096" max="4096" width="15.28515625" style="84" bestFit="1" customWidth="1"/>
    <col min="4097" max="4097" width="15.42578125" style="84" bestFit="1" customWidth="1"/>
    <col min="4098" max="4098" width="9.140625" style="84"/>
    <col min="4099" max="4099" width="12.28515625" style="84" bestFit="1" customWidth="1"/>
    <col min="4100" max="4346" width="9.140625" style="84"/>
    <col min="4347" max="4347" width="43.140625" style="84" customWidth="1"/>
    <col min="4348" max="4348" width="17" style="84" customWidth="1"/>
    <col min="4349" max="4349" width="14.7109375" style="84" bestFit="1" customWidth="1"/>
    <col min="4350" max="4351" width="15.42578125" style="84" bestFit="1" customWidth="1"/>
    <col min="4352" max="4352" width="15.28515625" style="84" bestFit="1" customWidth="1"/>
    <col min="4353" max="4353" width="15.42578125" style="84" bestFit="1" customWidth="1"/>
    <col min="4354" max="4354" width="9.140625" style="84"/>
    <col min="4355" max="4355" width="12.28515625" style="84" bestFit="1" customWidth="1"/>
    <col min="4356" max="4602" width="9.140625" style="84"/>
    <col min="4603" max="4603" width="43.140625" style="84" customWidth="1"/>
    <col min="4604" max="4604" width="17" style="84" customWidth="1"/>
    <col min="4605" max="4605" width="14.7109375" style="84" bestFit="1" customWidth="1"/>
    <col min="4606" max="4607" width="15.42578125" style="84" bestFit="1" customWidth="1"/>
    <col min="4608" max="4608" width="15.28515625" style="84" bestFit="1" customWidth="1"/>
    <col min="4609" max="4609" width="15.42578125" style="84" bestFit="1" customWidth="1"/>
    <col min="4610" max="4610" width="9.140625" style="84"/>
    <col min="4611" max="4611" width="12.28515625" style="84" bestFit="1" customWidth="1"/>
    <col min="4612" max="4858" width="9.140625" style="84"/>
    <col min="4859" max="4859" width="43.140625" style="84" customWidth="1"/>
    <col min="4860" max="4860" width="17" style="84" customWidth="1"/>
    <col min="4861" max="4861" width="14.7109375" style="84" bestFit="1" customWidth="1"/>
    <col min="4862" max="4863" width="15.42578125" style="84" bestFit="1" customWidth="1"/>
    <col min="4864" max="4864" width="15.28515625" style="84" bestFit="1" customWidth="1"/>
    <col min="4865" max="4865" width="15.42578125" style="84" bestFit="1" customWidth="1"/>
    <col min="4866" max="4866" width="9.140625" style="84"/>
    <col min="4867" max="4867" width="12.28515625" style="84" bestFit="1" customWidth="1"/>
    <col min="4868" max="5114" width="9.140625" style="84"/>
    <col min="5115" max="5115" width="43.140625" style="84" customWidth="1"/>
    <col min="5116" max="5116" width="17" style="84" customWidth="1"/>
    <col min="5117" max="5117" width="14.7109375" style="84" bestFit="1" customWidth="1"/>
    <col min="5118" max="5119" width="15.42578125" style="84" bestFit="1" customWidth="1"/>
    <col min="5120" max="5120" width="15.28515625" style="84" bestFit="1" customWidth="1"/>
    <col min="5121" max="5121" width="15.42578125" style="84" bestFit="1" customWidth="1"/>
    <col min="5122" max="5122" width="9.140625" style="84"/>
    <col min="5123" max="5123" width="12.28515625" style="84" bestFit="1" customWidth="1"/>
    <col min="5124" max="5370" width="9.140625" style="84"/>
    <col min="5371" max="5371" width="43.140625" style="84" customWidth="1"/>
    <col min="5372" max="5372" width="17" style="84" customWidth="1"/>
    <col min="5373" max="5373" width="14.7109375" style="84" bestFit="1" customWidth="1"/>
    <col min="5374" max="5375" width="15.42578125" style="84" bestFit="1" customWidth="1"/>
    <col min="5376" max="5376" width="15.28515625" style="84" bestFit="1" customWidth="1"/>
    <col min="5377" max="5377" width="15.42578125" style="84" bestFit="1" customWidth="1"/>
    <col min="5378" max="5378" width="9.140625" style="84"/>
    <col min="5379" max="5379" width="12.28515625" style="84" bestFit="1" customWidth="1"/>
    <col min="5380" max="5626" width="9.140625" style="84"/>
    <col min="5627" max="5627" width="43.140625" style="84" customWidth="1"/>
    <col min="5628" max="5628" width="17" style="84" customWidth="1"/>
    <col min="5629" max="5629" width="14.7109375" style="84" bestFit="1" customWidth="1"/>
    <col min="5630" max="5631" width="15.42578125" style="84" bestFit="1" customWidth="1"/>
    <col min="5632" max="5632" width="15.28515625" style="84" bestFit="1" customWidth="1"/>
    <col min="5633" max="5633" width="15.42578125" style="84" bestFit="1" customWidth="1"/>
    <col min="5634" max="5634" width="9.140625" style="84"/>
    <col min="5635" max="5635" width="12.28515625" style="84" bestFit="1" customWidth="1"/>
    <col min="5636" max="5882" width="9.140625" style="84"/>
    <col min="5883" max="5883" width="43.140625" style="84" customWidth="1"/>
    <col min="5884" max="5884" width="17" style="84" customWidth="1"/>
    <col min="5885" max="5885" width="14.7109375" style="84" bestFit="1" customWidth="1"/>
    <col min="5886" max="5887" width="15.42578125" style="84" bestFit="1" customWidth="1"/>
    <col min="5888" max="5888" width="15.28515625" style="84" bestFit="1" customWidth="1"/>
    <col min="5889" max="5889" width="15.42578125" style="84" bestFit="1" customWidth="1"/>
    <col min="5890" max="5890" width="9.140625" style="84"/>
    <col min="5891" max="5891" width="12.28515625" style="84" bestFit="1" customWidth="1"/>
    <col min="5892" max="6138" width="9.140625" style="84"/>
    <col min="6139" max="6139" width="43.140625" style="84" customWidth="1"/>
    <col min="6140" max="6140" width="17" style="84" customWidth="1"/>
    <col min="6141" max="6141" width="14.7109375" style="84" bestFit="1" customWidth="1"/>
    <col min="6142" max="6143" width="15.42578125" style="84" bestFit="1" customWidth="1"/>
    <col min="6144" max="6144" width="15.28515625" style="84" bestFit="1" customWidth="1"/>
    <col min="6145" max="6145" width="15.42578125" style="84" bestFit="1" customWidth="1"/>
    <col min="6146" max="6146" width="9.140625" style="84"/>
    <col min="6147" max="6147" width="12.28515625" style="84" bestFit="1" customWidth="1"/>
    <col min="6148" max="6394" width="9.140625" style="84"/>
    <col min="6395" max="6395" width="43.140625" style="84" customWidth="1"/>
    <col min="6396" max="6396" width="17" style="84" customWidth="1"/>
    <col min="6397" max="6397" width="14.7109375" style="84" bestFit="1" customWidth="1"/>
    <col min="6398" max="6399" width="15.42578125" style="84" bestFit="1" customWidth="1"/>
    <col min="6400" max="6400" width="15.28515625" style="84" bestFit="1" customWidth="1"/>
    <col min="6401" max="6401" width="15.42578125" style="84" bestFit="1" customWidth="1"/>
    <col min="6402" max="6402" width="9.140625" style="84"/>
    <col min="6403" max="6403" width="12.28515625" style="84" bestFit="1" customWidth="1"/>
    <col min="6404" max="6650" width="9.140625" style="84"/>
    <col min="6651" max="6651" width="43.140625" style="84" customWidth="1"/>
    <col min="6652" max="6652" width="17" style="84" customWidth="1"/>
    <col min="6653" max="6653" width="14.7109375" style="84" bestFit="1" customWidth="1"/>
    <col min="6654" max="6655" width="15.42578125" style="84" bestFit="1" customWidth="1"/>
    <col min="6656" max="6656" width="15.28515625" style="84" bestFit="1" customWidth="1"/>
    <col min="6657" max="6657" width="15.42578125" style="84" bestFit="1" customWidth="1"/>
    <col min="6658" max="6658" width="9.140625" style="84"/>
    <col min="6659" max="6659" width="12.28515625" style="84" bestFit="1" customWidth="1"/>
    <col min="6660" max="6906" width="9.140625" style="84"/>
    <col min="6907" max="6907" width="43.140625" style="84" customWidth="1"/>
    <col min="6908" max="6908" width="17" style="84" customWidth="1"/>
    <col min="6909" max="6909" width="14.7109375" style="84" bestFit="1" customWidth="1"/>
    <col min="6910" max="6911" width="15.42578125" style="84" bestFit="1" customWidth="1"/>
    <col min="6912" max="6912" width="15.28515625" style="84" bestFit="1" customWidth="1"/>
    <col min="6913" max="6913" width="15.42578125" style="84" bestFit="1" customWidth="1"/>
    <col min="6914" max="6914" width="9.140625" style="84"/>
    <col min="6915" max="6915" width="12.28515625" style="84" bestFit="1" customWidth="1"/>
    <col min="6916" max="7162" width="9.140625" style="84"/>
    <col min="7163" max="7163" width="43.140625" style="84" customWidth="1"/>
    <col min="7164" max="7164" width="17" style="84" customWidth="1"/>
    <col min="7165" max="7165" width="14.7109375" style="84" bestFit="1" customWidth="1"/>
    <col min="7166" max="7167" width="15.42578125" style="84" bestFit="1" customWidth="1"/>
    <col min="7168" max="7168" width="15.28515625" style="84" bestFit="1" customWidth="1"/>
    <col min="7169" max="7169" width="15.42578125" style="84" bestFit="1" customWidth="1"/>
    <col min="7170" max="7170" width="9.140625" style="84"/>
    <col min="7171" max="7171" width="12.28515625" style="84" bestFit="1" customWidth="1"/>
    <col min="7172" max="7418" width="9.140625" style="84"/>
    <col min="7419" max="7419" width="43.140625" style="84" customWidth="1"/>
    <col min="7420" max="7420" width="17" style="84" customWidth="1"/>
    <col min="7421" max="7421" width="14.7109375" style="84" bestFit="1" customWidth="1"/>
    <col min="7422" max="7423" width="15.42578125" style="84" bestFit="1" customWidth="1"/>
    <col min="7424" max="7424" width="15.28515625" style="84" bestFit="1" customWidth="1"/>
    <col min="7425" max="7425" width="15.42578125" style="84" bestFit="1" customWidth="1"/>
    <col min="7426" max="7426" width="9.140625" style="84"/>
    <col min="7427" max="7427" width="12.28515625" style="84" bestFit="1" customWidth="1"/>
    <col min="7428" max="7674" width="9.140625" style="84"/>
    <col min="7675" max="7675" width="43.140625" style="84" customWidth="1"/>
    <col min="7676" max="7676" width="17" style="84" customWidth="1"/>
    <col min="7677" max="7677" width="14.7109375" style="84" bestFit="1" customWidth="1"/>
    <col min="7678" max="7679" width="15.42578125" style="84" bestFit="1" customWidth="1"/>
    <col min="7680" max="7680" width="15.28515625" style="84" bestFit="1" customWidth="1"/>
    <col min="7681" max="7681" width="15.42578125" style="84" bestFit="1" customWidth="1"/>
    <col min="7682" max="7682" width="9.140625" style="84"/>
    <col min="7683" max="7683" width="12.28515625" style="84" bestFit="1" customWidth="1"/>
    <col min="7684" max="7930" width="9.140625" style="84"/>
    <col min="7931" max="7931" width="43.140625" style="84" customWidth="1"/>
    <col min="7932" max="7932" width="17" style="84" customWidth="1"/>
    <col min="7933" max="7933" width="14.7109375" style="84" bestFit="1" customWidth="1"/>
    <col min="7934" max="7935" width="15.42578125" style="84" bestFit="1" customWidth="1"/>
    <col min="7936" max="7936" width="15.28515625" style="84" bestFit="1" customWidth="1"/>
    <col min="7937" max="7937" width="15.42578125" style="84" bestFit="1" customWidth="1"/>
    <col min="7938" max="7938" width="9.140625" style="84"/>
    <col min="7939" max="7939" width="12.28515625" style="84" bestFit="1" customWidth="1"/>
    <col min="7940" max="8186" width="9.140625" style="84"/>
    <col min="8187" max="8187" width="43.140625" style="84" customWidth="1"/>
    <col min="8188" max="8188" width="17" style="84" customWidth="1"/>
    <col min="8189" max="8189" width="14.7109375" style="84" bestFit="1" customWidth="1"/>
    <col min="8190" max="8191" width="15.42578125" style="84" bestFit="1" customWidth="1"/>
    <col min="8192" max="8192" width="15.28515625" style="84" bestFit="1" customWidth="1"/>
    <col min="8193" max="8193" width="15.42578125" style="84" bestFit="1" customWidth="1"/>
    <col min="8194" max="8194" width="9.140625" style="84"/>
    <col min="8195" max="8195" width="12.28515625" style="84" bestFit="1" customWidth="1"/>
    <col min="8196" max="8442" width="9.140625" style="84"/>
    <col min="8443" max="8443" width="43.140625" style="84" customWidth="1"/>
    <col min="8444" max="8444" width="17" style="84" customWidth="1"/>
    <col min="8445" max="8445" width="14.7109375" style="84" bestFit="1" customWidth="1"/>
    <col min="8446" max="8447" width="15.42578125" style="84" bestFit="1" customWidth="1"/>
    <col min="8448" max="8448" width="15.28515625" style="84" bestFit="1" customWidth="1"/>
    <col min="8449" max="8449" width="15.42578125" style="84" bestFit="1" customWidth="1"/>
    <col min="8450" max="8450" width="9.140625" style="84"/>
    <col min="8451" max="8451" width="12.28515625" style="84" bestFit="1" customWidth="1"/>
    <col min="8452" max="8698" width="9.140625" style="84"/>
    <col min="8699" max="8699" width="43.140625" style="84" customWidth="1"/>
    <col min="8700" max="8700" width="17" style="84" customWidth="1"/>
    <col min="8701" max="8701" width="14.7109375" style="84" bestFit="1" customWidth="1"/>
    <col min="8702" max="8703" width="15.42578125" style="84" bestFit="1" customWidth="1"/>
    <col min="8704" max="8704" width="15.28515625" style="84" bestFit="1" customWidth="1"/>
    <col min="8705" max="8705" width="15.42578125" style="84" bestFit="1" customWidth="1"/>
    <col min="8706" max="8706" width="9.140625" style="84"/>
    <col min="8707" max="8707" width="12.28515625" style="84" bestFit="1" customWidth="1"/>
    <col min="8708" max="8954" width="9.140625" style="84"/>
    <col min="8955" max="8955" width="43.140625" style="84" customWidth="1"/>
    <col min="8956" max="8956" width="17" style="84" customWidth="1"/>
    <col min="8957" max="8957" width="14.7109375" style="84" bestFit="1" customWidth="1"/>
    <col min="8958" max="8959" width="15.42578125" style="84" bestFit="1" customWidth="1"/>
    <col min="8960" max="8960" width="15.28515625" style="84" bestFit="1" customWidth="1"/>
    <col min="8961" max="8961" width="15.42578125" style="84" bestFit="1" customWidth="1"/>
    <col min="8962" max="8962" width="9.140625" style="84"/>
    <col min="8963" max="8963" width="12.28515625" style="84" bestFit="1" customWidth="1"/>
    <col min="8964" max="9210" width="9.140625" style="84"/>
    <col min="9211" max="9211" width="43.140625" style="84" customWidth="1"/>
    <col min="9212" max="9212" width="17" style="84" customWidth="1"/>
    <col min="9213" max="9213" width="14.7109375" style="84" bestFit="1" customWidth="1"/>
    <col min="9214" max="9215" width="15.42578125" style="84" bestFit="1" customWidth="1"/>
    <col min="9216" max="9216" width="15.28515625" style="84" bestFit="1" customWidth="1"/>
    <col min="9217" max="9217" width="15.42578125" style="84" bestFit="1" customWidth="1"/>
    <col min="9218" max="9218" width="9.140625" style="84"/>
    <col min="9219" max="9219" width="12.28515625" style="84" bestFit="1" customWidth="1"/>
    <col min="9220" max="9466" width="9.140625" style="84"/>
    <col min="9467" max="9467" width="43.140625" style="84" customWidth="1"/>
    <col min="9468" max="9468" width="17" style="84" customWidth="1"/>
    <col min="9469" max="9469" width="14.7109375" style="84" bestFit="1" customWidth="1"/>
    <col min="9470" max="9471" width="15.42578125" style="84" bestFit="1" customWidth="1"/>
    <col min="9472" max="9472" width="15.28515625" style="84" bestFit="1" customWidth="1"/>
    <col min="9473" max="9473" width="15.42578125" style="84" bestFit="1" customWidth="1"/>
    <col min="9474" max="9474" width="9.140625" style="84"/>
    <col min="9475" max="9475" width="12.28515625" style="84" bestFit="1" customWidth="1"/>
    <col min="9476" max="9722" width="9.140625" style="84"/>
    <col min="9723" max="9723" width="43.140625" style="84" customWidth="1"/>
    <col min="9724" max="9724" width="17" style="84" customWidth="1"/>
    <col min="9725" max="9725" width="14.7109375" style="84" bestFit="1" customWidth="1"/>
    <col min="9726" max="9727" width="15.42578125" style="84" bestFit="1" customWidth="1"/>
    <col min="9728" max="9728" width="15.28515625" style="84" bestFit="1" customWidth="1"/>
    <col min="9729" max="9729" width="15.42578125" style="84" bestFit="1" customWidth="1"/>
    <col min="9730" max="9730" width="9.140625" style="84"/>
    <col min="9731" max="9731" width="12.28515625" style="84" bestFit="1" customWidth="1"/>
    <col min="9732" max="9978" width="9.140625" style="84"/>
    <col min="9979" max="9979" width="43.140625" style="84" customWidth="1"/>
    <col min="9980" max="9980" width="17" style="84" customWidth="1"/>
    <col min="9981" max="9981" width="14.7109375" style="84" bestFit="1" customWidth="1"/>
    <col min="9982" max="9983" width="15.42578125" style="84" bestFit="1" customWidth="1"/>
    <col min="9984" max="9984" width="15.28515625" style="84" bestFit="1" customWidth="1"/>
    <col min="9985" max="9985" width="15.42578125" style="84" bestFit="1" customWidth="1"/>
    <col min="9986" max="9986" width="9.140625" style="84"/>
    <col min="9987" max="9987" width="12.28515625" style="84" bestFit="1" customWidth="1"/>
    <col min="9988" max="10234" width="9.140625" style="84"/>
    <col min="10235" max="10235" width="43.140625" style="84" customWidth="1"/>
    <col min="10236" max="10236" width="17" style="84" customWidth="1"/>
    <col min="10237" max="10237" width="14.7109375" style="84" bestFit="1" customWidth="1"/>
    <col min="10238" max="10239" width="15.42578125" style="84" bestFit="1" customWidth="1"/>
    <col min="10240" max="10240" width="15.28515625" style="84" bestFit="1" customWidth="1"/>
    <col min="10241" max="10241" width="15.42578125" style="84" bestFit="1" customWidth="1"/>
    <col min="10242" max="10242" width="9.140625" style="84"/>
    <col min="10243" max="10243" width="12.28515625" style="84" bestFit="1" customWidth="1"/>
    <col min="10244" max="10490" width="9.140625" style="84"/>
    <col min="10491" max="10491" width="43.140625" style="84" customWidth="1"/>
    <col min="10492" max="10492" width="17" style="84" customWidth="1"/>
    <col min="10493" max="10493" width="14.7109375" style="84" bestFit="1" customWidth="1"/>
    <col min="10494" max="10495" width="15.42578125" style="84" bestFit="1" customWidth="1"/>
    <col min="10496" max="10496" width="15.28515625" style="84" bestFit="1" customWidth="1"/>
    <col min="10497" max="10497" width="15.42578125" style="84" bestFit="1" customWidth="1"/>
    <col min="10498" max="10498" width="9.140625" style="84"/>
    <col min="10499" max="10499" width="12.28515625" style="84" bestFit="1" customWidth="1"/>
    <col min="10500" max="10746" width="9.140625" style="84"/>
    <col min="10747" max="10747" width="43.140625" style="84" customWidth="1"/>
    <col min="10748" max="10748" width="17" style="84" customWidth="1"/>
    <col min="10749" max="10749" width="14.7109375" style="84" bestFit="1" customWidth="1"/>
    <col min="10750" max="10751" width="15.42578125" style="84" bestFit="1" customWidth="1"/>
    <col min="10752" max="10752" width="15.28515625" style="84" bestFit="1" customWidth="1"/>
    <col min="10753" max="10753" width="15.42578125" style="84" bestFit="1" customWidth="1"/>
    <col min="10754" max="10754" width="9.140625" style="84"/>
    <col min="10755" max="10755" width="12.28515625" style="84" bestFit="1" customWidth="1"/>
    <col min="10756" max="11002" width="9.140625" style="84"/>
    <col min="11003" max="11003" width="43.140625" style="84" customWidth="1"/>
    <col min="11004" max="11004" width="17" style="84" customWidth="1"/>
    <col min="11005" max="11005" width="14.7109375" style="84" bestFit="1" customWidth="1"/>
    <col min="11006" max="11007" width="15.42578125" style="84" bestFit="1" customWidth="1"/>
    <col min="11008" max="11008" width="15.28515625" style="84" bestFit="1" customWidth="1"/>
    <col min="11009" max="11009" width="15.42578125" style="84" bestFit="1" customWidth="1"/>
    <col min="11010" max="11010" width="9.140625" style="84"/>
    <col min="11011" max="11011" width="12.28515625" style="84" bestFit="1" customWidth="1"/>
    <col min="11012" max="11258" width="9.140625" style="84"/>
    <col min="11259" max="11259" width="43.140625" style="84" customWidth="1"/>
    <col min="11260" max="11260" width="17" style="84" customWidth="1"/>
    <col min="11261" max="11261" width="14.7109375" style="84" bestFit="1" customWidth="1"/>
    <col min="11262" max="11263" width="15.42578125" style="84" bestFit="1" customWidth="1"/>
    <col min="11264" max="11264" width="15.28515625" style="84" bestFit="1" customWidth="1"/>
    <col min="11265" max="11265" width="15.42578125" style="84" bestFit="1" customWidth="1"/>
    <col min="11266" max="11266" width="9.140625" style="84"/>
    <col min="11267" max="11267" width="12.28515625" style="84" bestFit="1" customWidth="1"/>
    <col min="11268" max="11514" width="9.140625" style="84"/>
    <col min="11515" max="11515" width="43.140625" style="84" customWidth="1"/>
    <col min="11516" max="11516" width="17" style="84" customWidth="1"/>
    <col min="11517" max="11517" width="14.7109375" style="84" bestFit="1" customWidth="1"/>
    <col min="11518" max="11519" width="15.42578125" style="84" bestFit="1" customWidth="1"/>
    <col min="11520" max="11520" width="15.28515625" style="84" bestFit="1" customWidth="1"/>
    <col min="11521" max="11521" width="15.42578125" style="84" bestFit="1" customWidth="1"/>
    <col min="11522" max="11522" width="9.140625" style="84"/>
    <col min="11523" max="11523" width="12.28515625" style="84" bestFit="1" customWidth="1"/>
    <col min="11524" max="11770" width="9.140625" style="84"/>
    <col min="11771" max="11771" width="43.140625" style="84" customWidth="1"/>
    <col min="11772" max="11772" width="17" style="84" customWidth="1"/>
    <col min="11773" max="11773" width="14.7109375" style="84" bestFit="1" customWidth="1"/>
    <col min="11774" max="11775" width="15.42578125" style="84" bestFit="1" customWidth="1"/>
    <col min="11776" max="11776" width="15.28515625" style="84" bestFit="1" customWidth="1"/>
    <col min="11777" max="11777" width="15.42578125" style="84" bestFit="1" customWidth="1"/>
    <col min="11778" max="11778" width="9.140625" style="84"/>
    <col min="11779" max="11779" width="12.28515625" style="84" bestFit="1" customWidth="1"/>
    <col min="11780" max="12026" width="9.140625" style="84"/>
    <col min="12027" max="12027" width="43.140625" style="84" customWidth="1"/>
    <col min="12028" max="12028" width="17" style="84" customWidth="1"/>
    <col min="12029" max="12029" width="14.7109375" style="84" bestFit="1" customWidth="1"/>
    <col min="12030" max="12031" width="15.42578125" style="84" bestFit="1" customWidth="1"/>
    <col min="12032" max="12032" width="15.28515625" style="84" bestFit="1" customWidth="1"/>
    <col min="12033" max="12033" width="15.42578125" style="84" bestFit="1" customWidth="1"/>
    <col min="12034" max="12034" width="9.140625" style="84"/>
    <col min="12035" max="12035" width="12.28515625" style="84" bestFit="1" customWidth="1"/>
    <col min="12036" max="12282" width="9.140625" style="84"/>
    <col min="12283" max="12283" width="43.140625" style="84" customWidth="1"/>
    <col min="12284" max="12284" width="17" style="84" customWidth="1"/>
    <col min="12285" max="12285" width="14.7109375" style="84" bestFit="1" customWidth="1"/>
    <col min="12286" max="12287" width="15.42578125" style="84" bestFit="1" customWidth="1"/>
    <col min="12288" max="12288" width="15.28515625" style="84" bestFit="1" customWidth="1"/>
    <col min="12289" max="12289" width="15.42578125" style="84" bestFit="1" customWidth="1"/>
    <col min="12290" max="12290" width="9.140625" style="84"/>
    <col min="12291" max="12291" width="12.28515625" style="84" bestFit="1" customWidth="1"/>
    <col min="12292" max="12538" width="9.140625" style="84"/>
    <col min="12539" max="12539" width="43.140625" style="84" customWidth="1"/>
    <col min="12540" max="12540" width="17" style="84" customWidth="1"/>
    <col min="12541" max="12541" width="14.7109375" style="84" bestFit="1" customWidth="1"/>
    <col min="12542" max="12543" width="15.42578125" style="84" bestFit="1" customWidth="1"/>
    <col min="12544" max="12544" width="15.28515625" style="84" bestFit="1" customWidth="1"/>
    <col min="12545" max="12545" width="15.42578125" style="84" bestFit="1" customWidth="1"/>
    <col min="12546" max="12546" width="9.140625" style="84"/>
    <col min="12547" max="12547" width="12.28515625" style="84" bestFit="1" customWidth="1"/>
    <col min="12548" max="12794" width="9.140625" style="84"/>
    <col min="12795" max="12795" width="43.140625" style="84" customWidth="1"/>
    <col min="12796" max="12796" width="17" style="84" customWidth="1"/>
    <col min="12797" max="12797" width="14.7109375" style="84" bestFit="1" customWidth="1"/>
    <col min="12798" max="12799" width="15.42578125" style="84" bestFit="1" customWidth="1"/>
    <col min="12800" max="12800" width="15.28515625" style="84" bestFit="1" customWidth="1"/>
    <col min="12801" max="12801" width="15.42578125" style="84" bestFit="1" customWidth="1"/>
    <col min="12802" max="12802" width="9.140625" style="84"/>
    <col min="12803" max="12803" width="12.28515625" style="84" bestFit="1" customWidth="1"/>
    <col min="12804" max="13050" width="9.140625" style="84"/>
    <col min="13051" max="13051" width="43.140625" style="84" customWidth="1"/>
    <col min="13052" max="13052" width="17" style="84" customWidth="1"/>
    <col min="13053" max="13053" width="14.7109375" style="84" bestFit="1" customWidth="1"/>
    <col min="13054" max="13055" width="15.42578125" style="84" bestFit="1" customWidth="1"/>
    <col min="13056" max="13056" width="15.28515625" style="84" bestFit="1" customWidth="1"/>
    <col min="13057" max="13057" width="15.42578125" style="84" bestFit="1" customWidth="1"/>
    <col min="13058" max="13058" width="9.140625" style="84"/>
    <col min="13059" max="13059" width="12.28515625" style="84" bestFit="1" customWidth="1"/>
    <col min="13060" max="13306" width="9.140625" style="84"/>
    <col min="13307" max="13307" width="43.140625" style="84" customWidth="1"/>
    <col min="13308" max="13308" width="17" style="84" customWidth="1"/>
    <col min="13309" max="13309" width="14.7109375" style="84" bestFit="1" customWidth="1"/>
    <col min="13310" max="13311" width="15.42578125" style="84" bestFit="1" customWidth="1"/>
    <col min="13312" max="13312" width="15.28515625" style="84" bestFit="1" customWidth="1"/>
    <col min="13313" max="13313" width="15.42578125" style="84" bestFit="1" customWidth="1"/>
    <col min="13314" max="13314" width="9.140625" style="84"/>
    <col min="13315" max="13315" width="12.28515625" style="84" bestFit="1" customWidth="1"/>
    <col min="13316" max="13562" width="9.140625" style="84"/>
    <col min="13563" max="13563" width="43.140625" style="84" customWidth="1"/>
    <col min="13564" max="13564" width="17" style="84" customWidth="1"/>
    <col min="13565" max="13565" width="14.7109375" style="84" bestFit="1" customWidth="1"/>
    <col min="13566" max="13567" width="15.42578125" style="84" bestFit="1" customWidth="1"/>
    <col min="13568" max="13568" width="15.28515625" style="84" bestFit="1" customWidth="1"/>
    <col min="13569" max="13569" width="15.42578125" style="84" bestFit="1" customWidth="1"/>
    <col min="13570" max="13570" width="9.140625" style="84"/>
    <col min="13571" max="13571" width="12.28515625" style="84" bestFit="1" customWidth="1"/>
    <col min="13572" max="13818" width="9.140625" style="84"/>
    <col min="13819" max="13819" width="43.140625" style="84" customWidth="1"/>
    <col min="13820" max="13820" width="17" style="84" customWidth="1"/>
    <col min="13821" max="13821" width="14.7109375" style="84" bestFit="1" customWidth="1"/>
    <col min="13822" max="13823" width="15.42578125" style="84" bestFit="1" customWidth="1"/>
    <col min="13824" max="13824" width="15.28515625" style="84" bestFit="1" customWidth="1"/>
    <col min="13825" max="13825" width="15.42578125" style="84" bestFit="1" customWidth="1"/>
    <col min="13826" max="13826" width="9.140625" style="84"/>
    <col min="13827" max="13827" width="12.28515625" style="84" bestFit="1" customWidth="1"/>
    <col min="13828" max="14074" width="9.140625" style="84"/>
    <col min="14075" max="14075" width="43.140625" style="84" customWidth="1"/>
    <col min="14076" max="14076" width="17" style="84" customWidth="1"/>
    <col min="14077" max="14077" width="14.7109375" style="84" bestFit="1" customWidth="1"/>
    <col min="14078" max="14079" width="15.42578125" style="84" bestFit="1" customWidth="1"/>
    <col min="14080" max="14080" width="15.28515625" style="84" bestFit="1" customWidth="1"/>
    <col min="14081" max="14081" width="15.42578125" style="84" bestFit="1" customWidth="1"/>
    <col min="14082" max="14082" width="9.140625" style="84"/>
    <col min="14083" max="14083" width="12.28515625" style="84" bestFit="1" customWidth="1"/>
    <col min="14084" max="14330" width="9.140625" style="84"/>
    <col min="14331" max="14331" width="43.140625" style="84" customWidth="1"/>
    <col min="14332" max="14332" width="17" style="84" customWidth="1"/>
    <col min="14333" max="14333" width="14.7109375" style="84" bestFit="1" customWidth="1"/>
    <col min="14334" max="14335" width="15.42578125" style="84" bestFit="1" customWidth="1"/>
    <col min="14336" max="14336" width="15.28515625" style="84" bestFit="1" customWidth="1"/>
    <col min="14337" max="14337" width="15.42578125" style="84" bestFit="1" customWidth="1"/>
    <col min="14338" max="14338" width="9.140625" style="84"/>
    <col min="14339" max="14339" width="12.28515625" style="84" bestFit="1" customWidth="1"/>
    <col min="14340" max="14586" width="9.140625" style="84"/>
    <col min="14587" max="14587" width="43.140625" style="84" customWidth="1"/>
    <col min="14588" max="14588" width="17" style="84" customWidth="1"/>
    <col min="14589" max="14589" width="14.7109375" style="84" bestFit="1" customWidth="1"/>
    <col min="14590" max="14591" width="15.42578125" style="84" bestFit="1" customWidth="1"/>
    <col min="14592" max="14592" width="15.28515625" style="84" bestFit="1" customWidth="1"/>
    <col min="14593" max="14593" width="15.42578125" style="84" bestFit="1" customWidth="1"/>
    <col min="14594" max="14594" width="9.140625" style="84"/>
    <col min="14595" max="14595" width="12.28515625" style="84" bestFit="1" customWidth="1"/>
    <col min="14596" max="14842" width="9.140625" style="84"/>
    <col min="14843" max="14843" width="43.140625" style="84" customWidth="1"/>
    <col min="14844" max="14844" width="17" style="84" customWidth="1"/>
    <col min="14845" max="14845" width="14.7109375" style="84" bestFit="1" customWidth="1"/>
    <col min="14846" max="14847" width="15.42578125" style="84" bestFit="1" customWidth="1"/>
    <col min="14848" max="14848" width="15.28515625" style="84" bestFit="1" customWidth="1"/>
    <col min="14849" max="14849" width="15.42578125" style="84" bestFit="1" customWidth="1"/>
    <col min="14850" max="14850" width="9.140625" style="84"/>
    <col min="14851" max="14851" width="12.28515625" style="84" bestFit="1" customWidth="1"/>
    <col min="14852" max="15098" width="9.140625" style="84"/>
    <col min="15099" max="15099" width="43.140625" style="84" customWidth="1"/>
    <col min="15100" max="15100" width="17" style="84" customWidth="1"/>
    <col min="15101" max="15101" width="14.7109375" style="84" bestFit="1" customWidth="1"/>
    <col min="15102" max="15103" width="15.42578125" style="84" bestFit="1" customWidth="1"/>
    <col min="15104" max="15104" width="15.28515625" style="84" bestFit="1" customWidth="1"/>
    <col min="15105" max="15105" width="15.42578125" style="84" bestFit="1" customWidth="1"/>
    <col min="15106" max="15106" width="9.140625" style="84"/>
    <col min="15107" max="15107" width="12.28515625" style="84" bestFit="1" customWidth="1"/>
    <col min="15108" max="15354" width="9.140625" style="84"/>
    <col min="15355" max="15355" width="43.140625" style="84" customWidth="1"/>
    <col min="15356" max="15356" width="17" style="84" customWidth="1"/>
    <col min="15357" max="15357" width="14.7109375" style="84" bestFit="1" customWidth="1"/>
    <col min="15358" max="15359" width="15.42578125" style="84" bestFit="1" customWidth="1"/>
    <col min="15360" max="15360" width="15.28515625" style="84" bestFit="1" customWidth="1"/>
    <col min="15361" max="15361" width="15.42578125" style="84" bestFit="1" customWidth="1"/>
    <col min="15362" max="15362" width="9.140625" style="84"/>
    <col min="15363" max="15363" width="12.28515625" style="84" bestFit="1" customWidth="1"/>
    <col min="15364" max="15610" width="9.140625" style="84"/>
    <col min="15611" max="15611" width="43.140625" style="84" customWidth="1"/>
    <col min="15612" max="15612" width="17" style="84" customWidth="1"/>
    <col min="15613" max="15613" width="14.7109375" style="84" bestFit="1" customWidth="1"/>
    <col min="15614" max="15615" width="15.42578125" style="84" bestFit="1" customWidth="1"/>
    <col min="15616" max="15616" width="15.28515625" style="84" bestFit="1" customWidth="1"/>
    <col min="15617" max="15617" width="15.42578125" style="84" bestFit="1" customWidth="1"/>
    <col min="15618" max="15618" width="9.140625" style="84"/>
    <col min="15619" max="15619" width="12.28515625" style="84" bestFit="1" customWidth="1"/>
    <col min="15620" max="15866" width="9.140625" style="84"/>
    <col min="15867" max="15867" width="43.140625" style="84" customWidth="1"/>
    <col min="15868" max="15868" width="17" style="84" customWidth="1"/>
    <col min="15869" max="15869" width="14.7109375" style="84" bestFit="1" customWidth="1"/>
    <col min="15870" max="15871" width="15.42578125" style="84" bestFit="1" customWidth="1"/>
    <col min="15872" max="15872" width="15.28515625" style="84" bestFit="1" customWidth="1"/>
    <col min="15873" max="15873" width="15.42578125" style="84" bestFit="1" customWidth="1"/>
    <col min="15874" max="15874" width="9.140625" style="84"/>
    <col min="15875" max="15875" width="12.28515625" style="84" bestFit="1" customWidth="1"/>
    <col min="15876" max="16122" width="9.140625" style="84"/>
    <col min="16123" max="16123" width="43.140625" style="84" customWidth="1"/>
    <col min="16124" max="16124" width="17" style="84" customWidth="1"/>
    <col min="16125" max="16125" width="14.7109375" style="84" bestFit="1" customWidth="1"/>
    <col min="16126" max="16127" width="15.42578125" style="84" bestFit="1" customWidth="1"/>
    <col min="16128" max="16128" width="15.28515625" style="84" bestFit="1" customWidth="1"/>
    <col min="16129" max="16129" width="15.42578125" style="84" bestFit="1" customWidth="1"/>
    <col min="16130" max="16130" width="9.140625" style="84"/>
    <col min="16131" max="16131" width="12.28515625" style="84" bestFit="1" customWidth="1"/>
    <col min="16132" max="16384" width="9.140625" style="84"/>
  </cols>
  <sheetData>
    <row r="1" spans="1:10" s="85" customFormat="1">
      <c r="A1" s="83" t="s">
        <v>0</v>
      </c>
      <c r="B1" s="83"/>
      <c r="C1" s="83"/>
      <c r="D1" s="83"/>
      <c r="E1" s="83"/>
    </row>
    <row r="2" spans="1:10" s="85" customFormat="1">
      <c r="A2" s="83" t="s">
        <v>64</v>
      </c>
      <c r="B2" s="83"/>
      <c r="C2" s="83"/>
      <c r="D2" s="83"/>
      <c r="E2" s="83"/>
    </row>
    <row r="3" spans="1:10" s="85" customFormat="1">
      <c r="A3" s="83" t="s">
        <v>66</v>
      </c>
      <c r="B3" s="83"/>
      <c r="C3" s="83"/>
      <c r="D3" s="83"/>
      <c r="E3" s="83"/>
    </row>
    <row r="4" spans="1:10" s="85" customFormat="1">
      <c r="A4" s="105"/>
      <c r="B4" s="83"/>
      <c r="C4" s="83"/>
      <c r="D4" s="83"/>
      <c r="E4" s="83"/>
    </row>
    <row r="5" spans="1:10" s="85" customFormat="1">
      <c r="A5" s="129"/>
      <c r="B5" s="106" t="s">
        <v>65</v>
      </c>
      <c r="C5" s="107" t="s">
        <v>65</v>
      </c>
      <c r="D5" s="80"/>
      <c r="E5" s="48" t="s">
        <v>1</v>
      </c>
      <c r="F5" s="106" t="s">
        <v>17</v>
      </c>
      <c r="G5" s="107" t="s">
        <v>70</v>
      </c>
      <c r="H5" s="107" t="s">
        <v>71</v>
      </c>
      <c r="I5" s="107" t="s">
        <v>72</v>
      </c>
      <c r="J5" s="88" t="s">
        <v>73</v>
      </c>
    </row>
    <row r="6" spans="1:10" s="85" customFormat="1">
      <c r="A6" s="109" t="s">
        <v>67</v>
      </c>
      <c r="B6" s="126" t="s">
        <v>3</v>
      </c>
      <c r="C6" s="127" t="s">
        <v>4</v>
      </c>
      <c r="D6" s="102" t="s">
        <v>5</v>
      </c>
      <c r="E6" s="109" t="s">
        <v>4</v>
      </c>
      <c r="F6" s="110" t="s">
        <v>4</v>
      </c>
      <c r="G6" s="158" t="s">
        <v>74</v>
      </c>
      <c r="H6" s="158" t="s">
        <v>74</v>
      </c>
      <c r="I6" s="158" t="s">
        <v>74</v>
      </c>
      <c r="J6" s="102" t="s">
        <v>74</v>
      </c>
    </row>
    <row r="7" spans="1:10">
      <c r="A7" s="130"/>
      <c r="B7" s="101"/>
      <c r="C7" s="111"/>
      <c r="D7" s="100"/>
      <c r="E7" s="112"/>
      <c r="F7" s="101"/>
      <c r="G7" s="111"/>
      <c r="H7" s="111"/>
      <c r="I7" s="111"/>
      <c r="J7" s="100"/>
    </row>
    <row r="8" spans="1:10">
      <c r="A8" s="131" t="s">
        <v>6</v>
      </c>
      <c r="B8" s="113">
        <v>119658.89</v>
      </c>
      <c r="C8" s="113">
        <v>117823</v>
      </c>
      <c r="D8" s="70">
        <v>1835.8899999999994</v>
      </c>
      <c r="E8" s="114">
        <v>204792</v>
      </c>
      <c r="F8" s="91">
        <v>214150</v>
      </c>
      <c r="G8" s="69">
        <v>221041</v>
      </c>
      <c r="H8" s="69">
        <v>229406</v>
      </c>
      <c r="I8" s="69">
        <v>235378</v>
      </c>
      <c r="J8" s="141">
        <v>241496</v>
      </c>
    </row>
    <row r="9" spans="1:10">
      <c r="A9" s="116"/>
      <c r="B9" s="117"/>
      <c r="C9" s="117"/>
      <c r="D9" s="98"/>
      <c r="E9" s="118"/>
      <c r="F9" s="136"/>
      <c r="G9" s="125"/>
      <c r="H9" s="125"/>
      <c r="I9" s="125"/>
      <c r="J9" s="137"/>
    </row>
    <row r="10" spans="1:10">
      <c r="A10" s="131" t="s">
        <v>7</v>
      </c>
      <c r="B10" s="117"/>
      <c r="C10" s="117"/>
      <c r="D10" s="98"/>
      <c r="E10" s="118"/>
      <c r="F10" s="90"/>
      <c r="G10" s="89"/>
      <c r="H10" s="89"/>
      <c r="I10" s="89"/>
      <c r="J10" s="87"/>
    </row>
    <row r="11" spans="1:10">
      <c r="A11" s="133" t="s">
        <v>8</v>
      </c>
      <c r="B11" s="117">
        <v>284</v>
      </c>
      <c r="C11" s="117">
        <v>1854</v>
      </c>
      <c r="D11" s="98">
        <v>-1570</v>
      </c>
      <c r="E11" s="118">
        <v>1854</v>
      </c>
      <c r="F11" s="90">
        <v>1849</v>
      </c>
      <c r="G11" s="89">
        <v>1849</v>
      </c>
      <c r="H11" s="89">
        <v>1849</v>
      </c>
      <c r="I11" s="89">
        <v>1849</v>
      </c>
      <c r="J11" s="87">
        <v>1849</v>
      </c>
    </row>
    <row r="12" spans="1:10">
      <c r="A12" s="133" t="s">
        <v>9</v>
      </c>
      <c r="B12" s="117">
        <v>642.97</v>
      </c>
      <c r="C12" s="117">
        <v>1603</v>
      </c>
      <c r="D12" s="98">
        <v>-960.03</v>
      </c>
      <c r="E12" s="117">
        <v>3750</v>
      </c>
      <c r="F12" s="90">
        <v>3750</v>
      </c>
      <c r="G12" s="89">
        <v>3750</v>
      </c>
      <c r="H12" s="89">
        <v>3750</v>
      </c>
      <c r="I12" s="89">
        <v>3750</v>
      </c>
      <c r="J12" s="87">
        <v>3750</v>
      </c>
    </row>
    <row r="13" spans="1:10">
      <c r="A13" s="133" t="s">
        <v>10</v>
      </c>
      <c r="B13" s="117">
        <v>65.239999999999995</v>
      </c>
      <c r="C13" s="117">
        <v>1575</v>
      </c>
      <c r="D13" s="98">
        <v>-1509.76</v>
      </c>
      <c r="E13" s="118">
        <v>2700</v>
      </c>
      <c r="F13" s="90">
        <v>2700</v>
      </c>
      <c r="G13" s="89">
        <v>2700</v>
      </c>
      <c r="H13" s="89">
        <v>2700</v>
      </c>
      <c r="I13" s="89">
        <v>2700</v>
      </c>
      <c r="J13" s="87">
        <v>2700</v>
      </c>
    </row>
    <row r="14" spans="1:10">
      <c r="A14" s="133" t="s">
        <v>12</v>
      </c>
      <c r="B14" s="117">
        <v>600</v>
      </c>
      <c r="C14" s="117">
        <v>1169</v>
      </c>
      <c r="D14" s="98">
        <v>-569</v>
      </c>
      <c r="E14" s="118">
        <v>2000</v>
      </c>
      <c r="F14" s="90">
        <v>2000</v>
      </c>
      <c r="G14" s="89">
        <v>2000</v>
      </c>
      <c r="H14" s="89">
        <v>2000</v>
      </c>
      <c r="I14" s="89">
        <v>2000</v>
      </c>
      <c r="J14" s="87">
        <v>2000</v>
      </c>
    </row>
    <row r="15" spans="1:10">
      <c r="A15" s="133" t="s">
        <v>14</v>
      </c>
      <c r="B15" s="132">
        <v>630</v>
      </c>
      <c r="C15" s="132">
        <v>630</v>
      </c>
      <c r="D15" s="98">
        <v>0</v>
      </c>
      <c r="E15" s="132">
        <v>1080</v>
      </c>
      <c r="F15" s="90">
        <v>1080</v>
      </c>
      <c r="G15" s="148">
        <v>1080</v>
      </c>
      <c r="H15" s="148">
        <v>1080</v>
      </c>
      <c r="I15" s="148">
        <v>1080</v>
      </c>
      <c r="J15" s="149">
        <v>1080</v>
      </c>
    </row>
    <row r="16" spans="1:10">
      <c r="A16" s="134" t="s">
        <v>15</v>
      </c>
      <c r="B16" s="113">
        <v>2222.21</v>
      </c>
      <c r="C16" s="113">
        <v>6831</v>
      </c>
      <c r="D16" s="95">
        <v>-4608.79</v>
      </c>
      <c r="E16" s="114">
        <v>11384</v>
      </c>
      <c r="F16" s="144">
        <v>11379</v>
      </c>
      <c r="G16" s="150">
        <v>11379</v>
      </c>
      <c r="H16" s="150">
        <v>11379</v>
      </c>
      <c r="I16" s="150">
        <v>11379</v>
      </c>
      <c r="J16" s="151">
        <v>11379</v>
      </c>
    </row>
    <row r="17" spans="1:52" s="74" customFormat="1" ht="15.75" thickBot="1">
      <c r="A17" s="71" t="s">
        <v>16</v>
      </c>
      <c r="B17" s="94">
        <v>121881.1</v>
      </c>
      <c r="C17" s="93">
        <v>124654</v>
      </c>
      <c r="D17" s="92">
        <v>-2772.8999999999942</v>
      </c>
      <c r="E17" s="68">
        <v>216176</v>
      </c>
      <c r="F17" s="145">
        <v>225529</v>
      </c>
      <c r="G17" s="146">
        <v>232420</v>
      </c>
      <c r="H17" s="146">
        <v>240785</v>
      </c>
      <c r="I17" s="146">
        <v>246757</v>
      </c>
      <c r="J17" s="147">
        <v>252875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</row>
    <row r="18" spans="1:52" s="75" customFormat="1" ht="15.75" thickTop="1">
      <c r="A18" s="123"/>
      <c r="B18" s="113"/>
      <c r="C18" s="113"/>
      <c r="D18" s="113"/>
      <c r="E18" s="113"/>
      <c r="F18" s="157"/>
      <c r="G18" s="157"/>
      <c r="H18" s="157"/>
      <c r="I18" s="157"/>
      <c r="J18" s="157"/>
    </row>
    <row r="19" spans="1:52" s="77" customFormat="1">
      <c r="B19" s="73"/>
      <c r="C19" s="73"/>
      <c r="D19" s="75"/>
      <c r="E19" s="155" t="s">
        <v>47</v>
      </c>
      <c r="F19" s="152">
        <v>223741</v>
      </c>
      <c r="G19" s="152">
        <v>230512</v>
      </c>
      <c r="H19" s="152">
        <v>238663</v>
      </c>
      <c r="I19" s="152">
        <v>244577</v>
      </c>
      <c r="J19" s="152">
        <v>249468.54</v>
      </c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</row>
    <row r="20" spans="1:52" s="77" customFormat="1">
      <c r="A20" s="75"/>
      <c r="B20" s="73"/>
      <c r="C20" s="73"/>
      <c r="D20" s="75"/>
      <c r="E20" s="156" t="s">
        <v>5</v>
      </c>
      <c r="F20" s="152">
        <v>1788</v>
      </c>
      <c r="G20" s="152">
        <v>1908</v>
      </c>
      <c r="H20" s="152">
        <v>2122</v>
      </c>
      <c r="I20" s="152">
        <v>2180</v>
      </c>
      <c r="J20" s="152">
        <v>3406.4599999999919</v>
      </c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</row>
    <row r="21" spans="1:52" s="77" customFormat="1">
      <c r="A21" s="75"/>
      <c r="B21" s="73"/>
      <c r="C21" s="73"/>
      <c r="D21" s="75"/>
      <c r="E21" s="73"/>
      <c r="F21" s="152"/>
      <c r="G21" s="152"/>
      <c r="H21" s="152"/>
      <c r="I21" s="152"/>
      <c r="J21" s="152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</row>
    <row r="22" spans="1:52" s="77" customFormat="1">
      <c r="A22" s="75"/>
      <c r="B22" s="73"/>
      <c r="C22" s="73"/>
      <c r="D22" s="75"/>
      <c r="E22" s="73"/>
      <c r="F22" s="152"/>
      <c r="G22" s="152"/>
      <c r="H22" s="152"/>
      <c r="I22" s="152"/>
      <c r="J22" s="152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</row>
    <row r="23" spans="1:52" s="77" customFormat="1">
      <c r="A23" s="75"/>
      <c r="B23" s="75"/>
      <c r="C23" s="75"/>
      <c r="D23" s="75"/>
      <c r="E23" s="75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</row>
    <row r="24" spans="1:52" s="85" customFormat="1">
      <c r="A24" s="129"/>
      <c r="B24" s="106" t="s">
        <v>65</v>
      </c>
      <c r="C24" s="107" t="s">
        <v>65</v>
      </c>
      <c r="D24" s="80"/>
      <c r="E24" s="106" t="s">
        <v>1</v>
      </c>
      <c r="F24" s="106" t="s">
        <v>17</v>
      </c>
      <c r="G24" s="107" t="s">
        <v>70</v>
      </c>
      <c r="H24" s="107" t="s">
        <v>71</v>
      </c>
      <c r="I24" s="107" t="s">
        <v>72</v>
      </c>
      <c r="J24" s="88" t="s">
        <v>73</v>
      </c>
    </row>
    <row r="25" spans="1:52" s="85" customFormat="1">
      <c r="A25" s="109" t="s">
        <v>68</v>
      </c>
      <c r="B25" s="126" t="s">
        <v>3</v>
      </c>
      <c r="C25" s="127" t="s">
        <v>4</v>
      </c>
      <c r="D25" s="102" t="s">
        <v>5</v>
      </c>
      <c r="E25" s="110" t="s">
        <v>4</v>
      </c>
      <c r="F25" s="110" t="s">
        <v>4</v>
      </c>
      <c r="G25" s="158" t="s">
        <v>74</v>
      </c>
      <c r="H25" s="158" t="s">
        <v>74</v>
      </c>
      <c r="I25" s="158" t="s">
        <v>74</v>
      </c>
      <c r="J25" s="102" t="s">
        <v>74</v>
      </c>
    </row>
    <row r="26" spans="1:52">
      <c r="A26" s="130"/>
      <c r="B26" s="101"/>
      <c r="C26" s="111"/>
      <c r="D26" s="100"/>
      <c r="E26" s="101"/>
      <c r="F26" s="101"/>
      <c r="G26" s="111"/>
      <c r="H26" s="111"/>
      <c r="I26" s="111"/>
      <c r="J26" s="100"/>
    </row>
    <row r="27" spans="1:52">
      <c r="A27" s="131" t="s">
        <v>6</v>
      </c>
      <c r="B27" s="113">
        <v>93701.9</v>
      </c>
      <c r="C27" s="113">
        <v>90881</v>
      </c>
      <c r="D27" s="70">
        <v>2820.8999999999942</v>
      </c>
      <c r="E27" s="82">
        <v>157964</v>
      </c>
      <c r="F27" s="91">
        <v>165322</v>
      </c>
      <c r="G27" s="69">
        <v>169614</v>
      </c>
      <c r="H27" s="69">
        <v>174026</v>
      </c>
      <c r="I27" s="69">
        <v>178548</v>
      </c>
      <c r="J27" s="141">
        <v>183192</v>
      </c>
    </row>
    <row r="28" spans="1:52">
      <c r="A28" s="116"/>
      <c r="B28" s="117"/>
      <c r="C28" s="117"/>
      <c r="D28" s="98"/>
      <c r="E28" s="99"/>
      <c r="F28" s="136"/>
      <c r="G28" s="125"/>
      <c r="H28" s="125"/>
      <c r="I28" s="125"/>
      <c r="J28" s="137"/>
    </row>
    <row r="29" spans="1:52">
      <c r="A29" s="131" t="s">
        <v>7</v>
      </c>
      <c r="B29" s="117"/>
      <c r="C29" s="117"/>
      <c r="D29" s="98"/>
      <c r="E29" s="99"/>
      <c r="F29" s="136"/>
      <c r="G29" s="125"/>
      <c r="H29" s="125"/>
      <c r="I29" s="125"/>
      <c r="J29" s="137"/>
    </row>
    <row r="30" spans="1:52">
      <c r="A30" s="133" t="s">
        <v>9</v>
      </c>
      <c r="B30" s="117">
        <v>1830.5100000000002</v>
      </c>
      <c r="C30" s="117">
        <v>2919</v>
      </c>
      <c r="D30" s="98">
        <v>-1088.4899999999998</v>
      </c>
      <c r="E30" s="99">
        <v>5000</v>
      </c>
      <c r="F30" s="90">
        <v>5000</v>
      </c>
      <c r="G30" s="89">
        <v>5000</v>
      </c>
      <c r="H30" s="89">
        <v>5000</v>
      </c>
      <c r="I30" s="89">
        <v>5000</v>
      </c>
      <c r="J30" s="87">
        <v>5000</v>
      </c>
    </row>
    <row r="31" spans="1:52">
      <c r="A31" s="133" t="s">
        <v>10</v>
      </c>
      <c r="B31" s="117">
        <v>0</v>
      </c>
      <c r="C31" s="117">
        <v>1750</v>
      </c>
      <c r="D31" s="98">
        <v>-1750</v>
      </c>
      <c r="E31" s="99">
        <v>3000</v>
      </c>
      <c r="F31" s="90">
        <v>3000</v>
      </c>
      <c r="G31" s="89">
        <v>3000</v>
      </c>
      <c r="H31" s="89">
        <v>3000</v>
      </c>
      <c r="I31" s="89">
        <v>3000</v>
      </c>
      <c r="J31" s="87">
        <v>3000</v>
      </c>
    </row>
    <row r="32" spans="1:52">
      <c r="A32" s="133" t="s">
        <v>11</v>
      </c>
      <c r="B32" s="117">
        <v>3983.27</v>
      </c>
      <c r="C32" s="117">
        <v>3000</v>
      </c>
      <c r="D32" s="98">
        <v>983.27</v>
      </c>
      <c r="E32" s="99">
        <v>3000</v>
      </c>
      <c r="F32" s="90">
        <v>3000</v>
      </c>
      <c r="G32" s="89">
        <v>3000</v>
      </c>
      <c r="H32" s="89">
        <v>3000</v>
      </c>
      <c r="I32" s="89">
        <v>3000</v>
      </c>
      <c r="J32" s="87">
        <v>3000</v>
      </c>
    </row>
    <row r="33" spans="1:52">
      <c r="A33" s="133" t="s">
        <v>13</v>
      </c>
      <c r="B33" s="117">
        <v>0</v>
      </c>
      <c r="C33" s="117">
        <v>0</v>
      </c>
      <c r="D33" s="98">
        <v>0</v>
      </c>
      <c r="E33" s="99">
        <v>3000</v>
      </c>
      <c r="F33" s="90">
        <v>3000</v>
      </c>
      <c r="G33" s="89">
        <v>3000</v>
      </c>
      <c r="H33" s="89">
        <v>3000</v>
      </c>
      <c r="I33" s="89">
        <v>3000</v>
      </c>
      <c r="J33" s="87">
        <v>3000</v>
      </c>
    </row>
    <row r="34" spans="1:52">
      <c r="A34" s="133" t="s">
        <v>14</v>
      </c>
      <c r="B34" s="132">
        <v>1091.1199999999999</v>
      </c>
      <c r="C34" s="132">
        <v>2919</v>
      </c>
      <c r="D34" s="98">
        <v>-1827.88</v>
      </c>
      <c r="E34" s="132">
        <v>5000</v>
      </c>
      <c r="F34" s="90">
        <v>5000</v>
      </c>
      <c r="G34" s="148">
        <v>5000</v>
      </c>
      <c r="H34" s="148">
        <v>5000</v>
      </c>
      <c r="I34" s="148">
        <v>5000</v>
      </c>
      <c r="J34" s="149">
        <v>5000</v>
      </c>
    </row>
    <row r="35" spans="1:52">
      <c r="A35" s="134" t="s">
        <v>15</v>
      </c>
      <c r="B35" s="113">
        <v>6904.9000000000005</v>
      </c>
      <c r="C35" s="113">
        <v>10588</v>
      </c>
      <c r="D35" s="95">
        <v>-3683.1</v>
      </c>
      <c r="E35" s="82">
        <v>19000</v>
      </c>
      <c r="F35" s="142">
        <v>19000</v>
      </c>
      <c r="G35" s="89">
        <v>19000</v>
      </c>
      <c r="H35" s="89">
        <v>19000</v>
      </c>
      <c r="I35" s="89">
        <v>19000</v>
      </c>
      <c r="J35" s="143">
        <v>19000</v>
      </c>
    </row>
    <row r="36" spans="1:52" s="74" customFormat="1" ht="15.75" thickBot="1">
      <c r="A36" s="71" t="s">
        <v>16</v>
      </c>
      <c r="B36" s="94">
        <v>100606.79999999999</v>
      </c>
      <c r="C36" s="93">
        <v>101469</v>
      </c>
      <c r="D36" s="92">
        <v>-862.20000000001164</v>
      </c>
      <c r="E36" s="94">
        <v>176964</v>
      </c>
      <c r="F36" s="145">
        <v>184322</v>
      </c>
      <c r="G36" s="146">
        <v>188614</v>
      </c>
      <c r="H36" s="146">
        <v>193026</v>
      </c>
      <c r="I36" s="146">
        <v>197548</v>
      </c>
      <c r="J36" s="146">
        <v>202192</v>
      </c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</row>
    <row r="37" spans="1:52" s="75" customFormat="1" ht="15.75" thickTop="1">
      <c r="A37" s="123"/>
      <c r="B37" s="113"/>
      <c r="C37" s="113"/>
      <c r="D37" s="113"/>
      <c r="E37" s="113"/>
      <c r="F37" s="157"/>
      <c r="G37" s="157"/>
      <c r="H37" s="157"/>
      <c r="I37" s="157"/>
      <c r="J37" s="157"/>
    </row>
    <row r="38" spans="1:52" s="77" customFormat="1">
      <c r="A38" s="75"/>
      <c r="B38" s="73"/>
      <c r="C38" s="73"/>
      <c r="D38" s="73"/>
      <c r="E38" s="155" t="s">
        <v>47</v>
      </c>
      <c r="F38" s="152">
        <v>180916</v>
      </c>
      <c r="G38" s="152">
        <v>184960</v>
      </c>
      <c r="H38" s="152">
        <v>189112</v>
      </c>
      <c r="I38" s="152">
        <v>193364</v>
      </c>
      <c r="J38" s="152">
        <v>197231.28</v>
      </c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</row>
    <row r="39" spans="1:52" s="77" customFormat="1">
      <c r="A39" s="75"/>
      <c r="B39" s="73"/>
      <c r="C39" s="73"/>
      <c r="D39" s="73"/>
      <c r="E39" s="156" t="s">
        <v>5</v>
      </c>
      <c r="F39" s="152">
        <v>3406</v>
      </c>
      <c r="G39" s="152">
        <v>3654</v>
      </c>
      <c r="H39" s="152">
        <v>3914</v>
      </c>
      <c r="I39" s="152">
        <v>4184</v>
      </c>
      <c r="J39" s="152">
        <v>4960.7200000000012</v>
      </c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</row>
    <row r="40" spans="1:52" s="77" customFormat="1">
      <c r="A40" s="75"/>
      <c r="B40" s="73"/>
      <c r="C40" s="73"/>
      <c r="D40" s="73"/>
      <c r="E40" s="73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</row>
    <row r="41" spans="1:52" s="77" customFormat="1">
      <c r="A41" s="75"/>
      <c r="B41" s="73"/>
      <c r="C41" s="73"/>
      <c r="D41" s="73"/>
      <c r="E41" s="73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</row>
    <row r="42" spans="1:52" s="77" customFormat="1">
      <c r="A42" s="75"/>
      <c r="B42" s="75"/>
      <c r="C42" s="75"/>
      <c r="D42" s="75"/>
      <c r="E42" s="75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</row>
    <row r="43" spans="1:52" s="85" customFormat="1">
      <c r="A43" s="129"/>
      <c r="B43" s="106" t="s">
        <v>65</v>
      </c>
      <c r="C43" s="107" t="s">
        <v>65</v>
      </c>
      <c r="D43" s="80"/>
      <c r="E43" s="106" t="s">
        <v>1</v>
      </c>
      <c r="F43" s="106" t="s">
        <v>17</v>
      </c>
      <c r="G43" s="107" t="s">
        <v>70</v>
      </c>
      <c r="H43" s="107" t="s">
        <v>71</v>
      </c>
      <c r="I43" s="107" t="s">
        <v>72</v>
      </c>
      <c r="J43" s="88" t="s">
        <v>73</v>
      </c>
    </row>
    <row r="44" spans="1:52" s="85" customFormat="1">
      <c r="A44" s="109" t="s">
        <v>69</v>
      </c>
      <c r="B44" s="126" t="s">
        <v>3</v>
      </c>
      <c r="C44" s="127" t="s">
        <v>4</v>
      </c>
      <c r="D44" s="102" t="s">
        <v>5</v>
      </c>
      <c r="E44" s="110" t="s">
        <v>4</v>
      </c>
      <c r="F44" s="110" t="s">
        <v>4</v>
      </c>
      <c r="G44" s="158" t="s">
        <v>74</v>
      </c>
      <c r="H44" s="158" t="s">
        <v>74</v>
      </c>
      <c r="I44" s="158" t="s">
        <v>74</v>
      </c>
      <c r="J44" s="102" t="s">
        <v>74</v>
      </c>
    </row>
    <row r="45" spans="1:52">
      <c r="A45" s="130"/>
      <c r="B45" s="101"/>
      <c r="C45" s="111"/>
      <c r="D45" s="100"/>
      <c r="E45" s="101"/>
      <c r="F45" s="101"/>
      <c r="G45" s="111"/>
      <c r="H45" s="111"/>
      <c r="I45" s="111"/>
      <c r="J45" s="100"/>
    </row>
    <row r="46" spans="1:52">
      <c r="A46" s="131" t="s">
        <v>6</v>
      </c>
      <c r="B46" s="113">
        <v>195187.19</v>
      </c>
      <c r="C46" s="113">
        <v>191999</v>
      </c>
      <c r="D46" s="70">
        <v>3188.1900000000023</v>
      </c>
      <c r="E46" s="114">
        <v>335885</v>
      </c>
      <c r="F46" s="69">
        <v>353411</v>
      </c>
      <c r="G46" s="69">
        <v>367260</v>
      </c>
      <c r="H46" s="69">
        <v>377626</v>
      </c>
      <c r="I46" s="69">
        <v>387466</v>
      </c>
      <c r="J46" s="141">
        <v>397542</v>
      </c>
    </row>
    <row r="47" spans="1:52">
      <c r="A47" s="116"/>
      <c r="B47" s="117"/>
      <c r="C47" s="117"/>
      <c r="D47" s="98"/>
      <c r="E47" s="99"/>
      <c r="F47" s="136"/>
      <c r="G47" s="125"/>
      <c r="H47" s="125"/>
      <c r="I47" s="125"/>
      <c r="J47" s="137"/>
    </row>
    <row r="48" spans="1:52">
      <c r="A48" s="131" t="s">
        <v>7</v>
      </c>
      <c r="B48" s="117"/>
      <c r="C48" s="117"/>
      <c r="D48" s="98"/>
      <c r="E48" s="99"/>
      <c r="F48" s="136"/>
      <c r="G48" s="125"/>
      <c r="H48" s="125"/>
      <c r="I48" s="125"/>
      <c r="J48" s="137"/>
    </row>
    <row r="49" spans="1:52">
      <c r="A49" s="133" t="s">
        <v>8</v>
      </c>
      <c r="B49" s="117">
        <v>559</v>
      </c>
      <c r="C49" s="117">
        <v>7000</v>
      </c>
      <c r="D49" s="98">
        <v>-6441</v>
      </c>
      <c r="E49" s="99">
        <v>7000</v>
      </c>
      <c r="F49" s="90">
        <v>7545</v>
      </c>
      <c r="G49" s="89">
        <v>7545</v>
      </c>
      <c r="H49" s="89">
        <v>7545</v>
      </c>
      <c r="I49" s="89">
        <v>7545</v>
      </c>
      <c r="J49" s="87">
        <v>7545</v>
      </c>
    </row>
    <row r="50" spans="1:52">
      <c r="A50" s="133" t="s">
        <v>9</v>
      </c>
      <c r="B50" s="117">
        <v>902.77</v>
      </c>
      <c r="C50" s="117">
        <v>4331</v>
      </c>
      <c r="D50" s="98">
        <v>-3428.23</v>
      </c>
      <c r="E50" s="117">
        <v>7226</v>
      </c>
      <c r="F50" s="90">
        <v>7708.333333333333</v>
      </c>
      <c r="G50" s="89">
        <v>7708.333333333333</v>
      </c>
      <c r="H50" s="89">
        <v>7708.333333333333</v>
      </c>
      <c r="I50" s="89">
        <v>7708.333333333333</v>
      </c>
      <c r="J50" s="87">
        <v>7708.333333333333</v>
      </c>
    </row>
    <row r="51" spans="1:52">
      <c r="A51" s="133" t="s">
        <v>10</v>
      </c>
      <c r="B51" s="117">
        <v>388.84000000000003</v>
      </c>
      <c r="C51" s="117">
        <v>1410</v>
      </c>
      <c r="D51" s="98">
        <v>-1021.16</v>
      </c>
      <c r="E51" s="117">
        <v>1976</v>
      </c>
      <c r="F51" s="90">
        <v>2000.0000000000002</v>
      </c>
      <c r="G51" s="89">
        <v>2000.0000000000002</v>
      </c>
      <c r="H51" s="89">
        <v>2000.0000000000002</v>
      </c>
      <c r="I51" s="89">
        <v>2000.0000000000002</v>
      </c>
      <c r="J51" s="87">
        <v>2000.0000000000002</v>
      </c>
    </row>
    <row r="52" spans="1:52">
      <c r="A52" s="133" t="s">
        <v>12</v>
      </c>
      <c r="B52" s="117">
        <v>0</v>
      </c>
      <c r="C52" s="117">
        <v>1444</v>
      </c>
      <c r="D52" s="98">
        <v>-1444</v>
      </c>
      <c r="E52" s="99">
        <v>8913</v>
      </c>
      <c r="F52" s="90">
        <v>9000</v>
      </c>
      <c r="G52" s="148">
        <v>9000</v>
      </c>
      <c r="H52" s="148">
        <v>9000</v>
      </c>
      <c r="I52" s="148">
        <v>9000</v>
      </c>
      <c r="J52" s="149">
        <v>9000</v>
      </c>
    </row>
    <row r="53" spans="1:52">
      <c r="A53" s="134" t="s">
        <v>15</v>
      </c>
      <c r="B53" s="103">
        <v>1850.6100000000001</v>
      </c>
      <c r="C53" s="67">
        <v>14185</v>
      </c>
      <c r="D53" s="79">
        <v>-12334.39</v>
      </c>
      <c r="E53" s="81">
        <v>25115</v>
      </c>
      <c r="F53" s="144">
        <v>26253.333333333332</v>
      </c>
      <c r="G53" s="150">
        <v>26253.333333333332</v>
      </c>
      <c r="H53" s="150">
        <v>26253.333333333332</v>
      </c>
      <c r="I53" s="150">
        <v>26253.333333333332</v>
      </c>
      <c r="J53" s="151">
        <v>26253.333333333332</v>
      </c>
    </row>
    <row r="54" spans="1:52" s="74" customFormat="1" ht="15.75" thickBot="1">
      <c r="A54" s="78" t="s">
        <v>16</v>
      </c>
      <c r="B54" s="94">
        <v>197037.8</v>
      </c>
      <c r="C54" s="93">
        <v>206184</v>
      </c>
      <c r="D54" s="92">
        <v>-9146.2000000000116</v>
      </c>
      <c r="E54" s="94">
        <v>361000</v>
      </c>
      <c r="F54" s="145">
        <v>379664.33333333331</v>
      </c>
      <c r="G54" s="146">
        <v>393513.33333333331</v>
      </c>
      <c r="H54" s="146">
        <v>403879.33333333331</v>
      </c>
      <c r="I54" s="146">
        <v>413719.33333333331</v>
      </c>
      <c r="J54" s="147">
        <v>423795.33333333331</v>
      </c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</row>
    <row r="55" spans="1:52" s="75" customFormat="1" ht="15.75" thickTop="1">
      <c r="A55" s="123"/>
      <c r="B55" s="113"/>
      <c r="C55" s="113"/>
      <c r="D55" s="113"/>
      <c r="E55" s="113"/>
      <c r="F55" s="157"/>
      <c r="G55" s="157"/>
      <c r="H55" s="157"/>
      <c r="I55" s="157"/>
      <c r="J55" s="157"/>
    </row>
    <row r="56" spans="1:52" s="77" customFormat="1">
      <c r="A56" s="75"/>
      <c r="B56" s="73"/>
      <c r="C56" s="73"/>
      <c r="D56" s="75"/>
      <c r="E56" s="155" t="s">
        <v>47</v>
      </c>
      <c r="F56" s="152">
        <v>374882</v>
      </c>
      <c r="G56" s="152">
        <v>388731</v>
      </c>
      <c r="H56" s="152">
        <v>398321</v>
      </c>
      <c r="I56" s="152">
        <v>408153</v>
      </c>
      <c r="J56" s="152">
        <v>416316.06</v>
      </c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</row>
    <row r="57" spans="1:52" s="77" customFormat="1">
      <c r="A57" s="75"/>
      <c r="B57" s="75"/>
      <c r="C57" s="75"/>
      <c r="D57" s="75"/>
      <c r="E57" s="156" t="s">
        <v>5</v>
      </c>
      <c r="F57" s="152">
        <v>4782.3333333333139</v>
      </c>
      <c r="G57" s="152">
        <v>4782.3333333333139</v>
      </c>
      <c r="H57" s="152">
        <v>5558.3333333333139</v>
      </c>
      <c r="I57" s="152">
        <v>5566.3333333333139</v>
      </c>
      <c r="J57" s="152">
        <v>7479.2733333333163</v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</row>
    <row r="58" spans="1:52" s="77" customFormat="1">
      <c r="A58" s="75"/>
      <c r="B58" s="75"/>
      <c r="C58" s="75"/>
      <c r="D58" s="75"/>
      <c r="E58" s="83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</row>
    <row r="59" spans="1:52" s="77" customFormat="1">
      <c r="A59" s="75"/>
      <c r="B59" s="75"/>
      <c r="C59" s="75"/>
      <c r="D59" s="75"/>
      <c r="E59" s="75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</row>
    <row r="60" spans="1:52" s="77" customFormat="1">
      <c r="A60" s="75"/>
      <c r="B60" s="75"/>
      <c r="C60" s="75"/>
      <c r="D60" s="75"/>
      <c r="E60" s="75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</row>
    <row r="61" spans="1:52" s="77" customFormat="1">
      <c r="A61" s="75"/>
      <c r="B61" s="75"/>
      <c r="C61" s="75"/>
      <c r="D61" s="75"/>
      <c r="E61" s="75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</row>
    <row r="62" spans="1:52" s="77" customFormat="1">
      <c r="A62" s="75"/>
      <c r="B62" s="75"/>
      <c r="C62" s="75"/>
      <c r="D62" s="75"/>
      <c r="E62" s="75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</row>
    <row r="63" spans="1:52" s="77" customFormat="1">
      <c r="A63" s="75"/>
      <c r="B63" s="75"/>
      <c r="C63" s="75"/>
      <c r="D63" s="75"/>
      <c r="E63" s="75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</row>
    <row r="64" spans="1:52" s="77" customFormat="1">
      <c r="A64" s="75"/>
      <c r="B64" s="75"/>
      <c r="C64" s="75"/>
      <c r="D64" s="75"/>
      <c r="E64" s="75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</row>
    <row r="65" spans="1:52" s="77" customFormat="1">
      <c r="A65" s="75"/>
      <c r="B65" s="75"/>
      <c r="C65" s="75"/>
      <c r="D65" s="75"/>
      <c r="E65" s="75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</row>
    <row r="66" spans="1:52" s="77" customFormat="1">
      <c r="A66" s="75"/>
      <c r="B66" s="75"/>
      <c r="C66" s="75"/>
      <c r="D66" s="75"/>
      <c r="E66" s="75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</row>
    <row r="67" spans="1:52" s="77" customFormat="1">
      <c r="A67" s="75"/>
      <c r="B67" s="75"/>
      <c r="C67" s="75"/>
      <c r="D67" s="75"/>
      <c r="E67" s="75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</row>
    <row r="68" spans="1:52" s="77" customFormat="1">
      <c r="A68" s="75"/>
      <c r="B68" s="75"/>
      <c r="C68" s="75"/>
      <c r="D68" s="75"/>
      <c r="E68" s="75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</row>
    <row r="69" spans="1:52" s="77" customFormat="1">
      <c r="A69" s="75"/>
      <c r="B69" s="75"/>
      <c r="C69" s="75"/>
      <c r="D69" s="75"/>
      <c r="E69" s="75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</row>
    <row r="70" spans="1:52" s="77" customFormat="1">
      <c r="A70" s="75"/>
      <c r="B70" s="75"/>
      <c r="C70" s="75"/>
      <c r="D70" s="75"/>
      <c r="E70" s="75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</row>
    <row r="71" spans="1:52" s="77" customFormat="1">
      <c r="A71" s="75"/>
      <c r="B71" s="75"/>
      <c r="C71" s="75"/>
      <c r="D71" s="75"/>
      <c r="E71" s="75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</row>
    <row r="72" spans="1:52" s="77" customFormat="1">
      <c r="A72" s="75"/>
      <c r="B72" s="75"/>
      <c r="C72" s="75"/>
      <c r="D72" s="75"/>
      <c r="E72" s="75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</row>
    <row r="73" spans="1:52" s="77" customFormat="1">
      <c r="A73" s="75"/>
      <c r="B73" s="75"/>
      <c r="C73" s="75"/>
      <c r="D73" s="75"/>
      <c r="E73" s="75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</row>
    <row r="74" spans="1:52" s="77" customFormat="1">
      <c r="A74" s="75"/>
      <c r="B74" s="75"/>
      <c r="C74" s="75"/>
      <c r="D74" s="75"/>
      <c r="E74" s="75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</row>
    <row r="75" spans="1:52" s="77" customFormat="1">
      <c r="A75" s="75"/>
      <c r="B75" s="75"/>
      <c r="C75" s="75"/>
      <c r="D75" s="75"/>
      <c r="E75" s="75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</row>
    <row r="76" spans="1:52" s="77" customFormat="1">
      <c r="A76" s="75"/>
      <c r="B76" s="75"/>
      <c r="C76" s="75"/>
      <c r="D76" s="75"/>
      <c r="E76" s="75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</row>
    <row r="77" spans="1:52" s="77" customFormat="1">
      <c r="A77" s="75"/>
      <c r="B77" s="75"/>
      <c r="C77" s="75"/>
      <c r="D77" s="75"/>
      <c r="E77" s="75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</row>
    <row r="78" spans="1:52" s="77" customFormat="1">
      <c r="A78" s="75"/>
      <c r="B78" s="75"/>
      <c r="C78" s="75"/>
      <c r="D78" s="75"/>
      <c r="E78" s="75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</row>
    <row r="79" spans="1:52" s="77" customFormat="1">
      <c r="A79" s="75"/>
      <c r="B79" s="75"/>
      <c r="C79" s="75"/>
      <c r="D79" s="75"/>
      <c r="E79" s="75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</row>
    <row r="80" spans="1:52" s="77" customFormat="1">
      <c r="A80" s="75"/>
      <c r="B80" s="75"/>
      <c r="C80" s="75"/>
      <c r="D80" s="75"/>
      <c r="E80" s="75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</row>
    <row r="81" spans="1:52" s="77" customFormat="1">
      <c r="A81" s="75"/>
      <c r="B81" s="75"/>
      <c r="C81" s="75"/>
      <c r="D81" s="75"/>
      <c r="E81" s="75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</row>
    <row r="82" spans="1:52" s="77" customFormat="1">
      <c r="A82" s="75"/>
      <c r="B82" s="75"/>
      <c r="C82" s="75"/>
      <c r="D82" s="75"/>
      <c r="E82" s="75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</row>
    <row r="83" spans="1:52" s="77" customFormat="1">
      <c r="A83" s="75"/>
      <c r="B83" s="75"/>
      <c r="C83" s="75"/>
      <c r="D83" s="75"/>
      <c r="E83" s="75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</row>
    <row r="84" spans="1:52" s="77" customFormat="1">
      <c r="A84" s="75"/>
      <c r="B84" s="75"/>
      <c r="C84" s="75"/>
      <c r="D84" s="75"/>
      <c r="E84" s="75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</row>
    <row r="85" spans="1:52" s="77" customFormat="1">
      <c r="A85" s="75"/>
      <c r="B85" s="75"/>
      <c r="C85" s="75"/>
      <c r="D85" s="75"/>
      <c r="E85" s="75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</row>
    <row r="86" spans="1:52" s="77" customFormat="1">
      <c r="A86" s="75"/>
      <c r="B86" s="75"/>
      <c r="C86" s="75"/>
      <c r="D86" s="75"/>
      <c r="E86" s="75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</row>
    <row r="87" spans="1:52" s="77" customFormat="1">
      <c r="A87" s="75"/>
      <c r="B87" s="75"/>
      <c r="C87" s="75"/>
      <c r="D87" s="75"/>
      <c r="E87" s="75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</row>
    <row r="88" spans="1:52" s="77" customFormat="1">
      <c r="A88" s="75"/>
      <c r="B88" s="75"/>
      <c r="C88" s="75"/>
      <c r="D88" s="75"/>
      <c r="E88" s="75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</row>
    <row r="89" spans="1:52" s="77" customFormat="1">
      <c r="A89" s="75"/>
      <c r="B89" s="75"/>
      <c r="C89" s="75"/>
      <c r="D89" s="75"/>
      <c r="E89" s="75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</row>
    <row r="90" spans="1:52" s="77" customFormat="1">
      <c r="A90" s="75"/>
      <c r="B90" s="75"/>
      <c r="C90" s="75"/>
      <c r="D90" s="75"/>
      <c r="E90" s="75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</row>
    <row r="91" spans="1:52" s="77" customFormat="1">
      <c r="A91" s="75"/>
      <c r="B91" s="75"/>
      <c r="C91" s="75"/>
      <c r="D91" s="75"/>
      <c r="E91" s="75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</row>
    <row r="92" spans="1:52" s="77" customFormat="1">
      <c r="A92" s="75"/>
      <c r="B92" s="75"/>
      <c r="C92" s="75"/>
      <c r="D92" s="75"/>
      <c r="E92" s="75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</row>
    <row r="93" spans="1:52" s="77" customFormat="1">
      <c r="A93" s="75"/>
      <c r="B93" s="75"/>
      <c r="C93" s="75"/>
      <c r="D93" s="75"/>
      <c r="E93" s="75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</row>
    <row r="94" spans="1:52" s="77" customFormat="1">
      <c r="A94" s="75"/>
      <c r="B94" s="75"/>
      <c r="C94" s="75"/>
      <c r="D94" s="75"/>
      <c r="E94" s="75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</row>
    <row r="95" spans="1:52" s="77" customFormat="1">
      <c r="A95" s="75"/>
      <c r="B95" s="75"/>
      <c r="C95" s="75"/>
      <c r="D95" s="75"/>
      <c r="E95" s="75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</row>
    <row r="96" spans="1:52" s="77" customFormat="1">
      <c r="A96" s="75"/>
      <c r="B96" s="75"/>
      <c r="C96" s="75"/>
      <c r="D96" s="75"/>
      <c r="E96" s="75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</row>
    <row r="97" spans="1:52" s="77" customFormat="1">
      <c r="A97" s="75"/>
      <c r="B97" s="75"/>
      <c r="C97" s="75"/>
      <c r="D97" s="75"/>
      <c r="E97" s="75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</row>
    <row r="98" spans="1:52" s="77" customFormat="1">
      <c r="A98" s="75"/>
      <c r="B98" s="75"/>
      <c r="C98" s="75"/>
      <c r="D98" s="75"/>
      <c r="E98" s="75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</row>
    <row r="99" spans="1:52" s="77" customFormat="1">
      <c r="A99" s="75"/>
      <c r="B99" s="75"/>
      <c r="C99" s="75"/>
      <c r="D99" s="75"/>
      <c r="E99" s="75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</row>
    <row r="100" spans="1:52" s="77" customFormat="1">
      <c r="A100" s="75"/>
      <c r="B100" s="75"/>
      <c r="C100" s="75"/>
      <c r="D100" s="75"/>
      <c r="E100" s="75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</row>
    <row r="101" spans="1:52" s="77" customFormat="1">
      <c r="A101" s="75"/>
      <c r="B101" s="75"/>
      <c r="C101" s="75"/>
      <c r="D101" s="75"/>
      <c r="E101" s="75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</row>
    <row r="102" spans="1:52" s="77" customFormat="1">
      <c r="A102" s="75"/>
      <c r="B102" s="75"/>
      <c r="C102" s="75"/>
      <c r="D102" s="75"/>
      <c r="E102" s="75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</row>
    <row r="103" spans="1:52" s="77" customFormat="1">
      <c r="A103" s="75"/>
      <c r="B103" s="75"/>
      <c r="C103" s="75"/>
      <c r="D103" s="75"/>
      <c r="E103" s="75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</row>
    <row r="104" spans="1:52" s="77" customFormat="1">
      <c r="A104" s="75"/>
      <c r="B104" s="75"/>
      <c r="C104" s="75"/>
      <c r="D104" s="75"/>
      <c r="E104" s="75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</row>
    <row r="105" spans="1:52" s="77" customFormat="1">
      <c r="A105" s="75"/>
      <c r="B105" s="75"/>
      <c r="C105" s="75"/>
      <c r="D105" s="75"/>
      <c r="E105" s="75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</row>
    <row r="106" spans="1:52" s="77" customFormat="1">
      <c r="A106" s="75"/>
      <c r="B106" s="75"/>
      <c r="C106" s="75"/>
      <c r="D106" s="75"/>
      <c r="E106" s="75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</row>
    <row r="107" spans="1:52" s="77" customFormat="1">
      <c r="A107" s="75"/>
      <c r="B107" s="75"/>
      <c r="C107" s="75"/>
      <c r="D107" s="75"/>
      <c r="E107" s="75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</row>
    <row r="108" spans="1:52" s="77" customFormat="1">
      <c r="A108" s="75"/>
      <c r="B108" s="75"/>
      <c r="C108" s="75"/>
      <c r="D108" s="75"/>
      <c r="E108" s="75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</row>
    <row r="109" spans="1:52" s="77" customFormat="1">
      <c r="A109" s="75"/>
      <c r="B109" s="75"/>
      <c r="C109" s="75"/>
      <c r="D109" s="75"/>
      <c r="E109" s="75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</row>
    <row r="110" spans="1:52" s="77" customFormat="1">
      <c r="A110" s="75"/>
      <c r="B110" s="75"/>
      <c r="C110" s="75"/>
      <c r="D110" s="75"/>
      <c r="E110" s="75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</row>
    <row r="111" spans="1:52" s="77" customFormat="1">
      <c r="A111" s="75"/>
      <c r="B111" s="75"/>
      <c r="C111" s="75"/>
      <c r="D111" s="75"/>
      <c r="E111" s="75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</row>
    <row r="112" spans="1:52" s="77" customFormat="1">
      <c r="A112" s="75"/>
      <c r="B112" s="75"/>
      <c r="C112" s="75"/>
      <c r="D112" s="75"/>
      <c r="E112" s="75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</row>
    <row r="113" spans="1:52" s="77" customFormat="1">
      <c r="A113" s="75"/>
      <c r="B113" s="75"/>
      <c r="C113" s="75"/>
      <c r="D113" s="75"/>
      <c r="E113" s="75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</row>
    <row r="114" spans="1:52" s="77" customFormat="1">
      <c r="A114" s="75"/>
      <c r="B114" s="75"/>
      <c r="C114" s="75"/>
      <c r="D114" s="75"/>
      <c r="E114" s="75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</row>
    <row r="115" spans="1:52" s="77" customFormat="1">
      <c r="A115" s="75"/>
      <c r="B115" s="75"/>
      <c r="C115" s="75"/>
      <c r="D115" s="75"/>
      <c r="E115" s="75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</row>
    <row r="116" spans="1:52" s="77" customFormat="1">
      <c r="A116" s="75"/>
      <c r="B116" s="75"/>
      <c r="C116" s="75"/>
      <c r="D116" s="75"/>
      <c r="E116" s="75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</row>
    <row r="117" spans="1:52" s="77" customFormat="1">
      <c r="A117" s="75"/>
      <c r="B117" s="75"/>
      <c r="C117" s="75"/>
      <c r="D117" s="75"/>
      <c r="E117" s="75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</row>
    <row r="118" spans="1:52" s="77" customFormat="1">
      <c r="A118" s="75"/>
      <c r="B118" s="75"/>
      <c r="C118" s="75"/>
      <c r="D118" s="75"/>
      <c r="E118" s="75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</row>
    <row r="119" spans="1:52" s="77" customFormat="1">
      <c r="A119" s="75"/>
      <c r="B119" s="75"/>
      <c r="C119" s="75"/>
      <c r="D119" s="75"/>
      <c r="E119" s="75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</row>
    <row r="120" spans="1:52" s="77" customFormat="1">
      <c r="A120" s="75"/>
      <c r="B120" s="75"/>
      <c r="C120" s="75"/>
      <c r="D120" s="75"/>
      <c r="E120" s="75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</row>
    <row r="121" spans="1:52" s="77" customFormat="1">
      <c r="A121" s="75"/>
      <c r="B121" s="75"/>
      <c r="C121" s="75"/>
      <c r="D121" s="75"/>
      <c r="E121" s="75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</row>
    <row r="122" spans="1:52" s="77" customFormat="1">
      <c r="A122" s="75"/>
      <c r="B122" s="75"/>
      <c r="C122" s="75"/>
      <c r="D122" s="75"/>
      <c r="E122" s="75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</row>
    <row r="123" spans="1:52" s="77" customFormat="1">
      <c r="A123" s="75"/>
      <c r="B123" s="75"/>
      <c r="C123" s="75"/>
      <c r="D123" s="75"/>
      <c r="E123" s="75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</row>
    <row r="124" spans="1:52" s="77" customFormat="1">
      <c r="A124" s="75"/>
      <c r="B124" s="75"/>
      <c r="C124" s="75"/>
      <c r="D124" s="75"/>
      <c r="E124" s="75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</row>
    <row r="125" spans="1:52" s="77" customFormat="1">
      <c r="A125" s="75"/>
      <c r="B125" s="75"/>
      <c r="C125" s="75"/>
      <c r="D125" s="75"/>
      <c r="E125" s="75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</row>
    <row r="126" spans="1:52" s="77" customFormat="1">
      <c r="A126" s="75"/>
      <c r="B126" s="75"/>
      <c r="C126" s="75"/>
      <c r="D126" s="75"/>
      <c r="E126" s="75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</row>
    <row r="127" spans="1:52" s="77" customFormat="1">
      <c r="A127" s="75"/>
      <c r="B127" s="75"/>
      <c r="C127" s="75"/>
      <c r="D127" s="75"/>
      <c r="E127" s="75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</row>
    <row r="128" spans="1:52" s="77" customFormat="1">
      <c r="A128" s="75"/>
      <c r="B128" s="75"/>
      <c r="C128" s="75"/>
      <c r="D128" s="75"/>
      <c r="E128" s="75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</row>
    <row r="129" spans="1:52" s="77" customFormat="1">
      <c r="A129" s="75"/>
      <c r="B129" s="75"/>
      <c r="C129" s="75"/>
      <c r="D129" s="75"/>
      <c r="E129" s="75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</row>
    <row r="130" spans="1:52" s="77" customFormat="1">
      <c r="A130" s="75"/>
      <c r="B130" s="75"/>
      <c r="C130" s="75"/>
      <c r="D130" s="75"/>
      <c r="E130" s="75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</row>
    <row r="131" spans="1:52" s="77" customFormat="1">
      <c r="A131" s="75"/>
      <c r="B131" s="75"/>
      <c r="C131" s="75"/>
      <c r="D131" s="75"/>
      <c r="E131" s="75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</row>
    <row r="132" spans="1:52" s="77" customFormat="1">
      <c r="A132" s="75"/>
      <c r="B132" s="75"/>
      <c r="C132" s="75"/>
      <c r="D132" s="75"/>
      <c r="E132" s="75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</row>
    <row r="133" spans="1:52" s="77" customFormat="1">
      <c r="A133" s="75"/>
      <c r="B133" s="75"/>
      <c r="C133" s="75"/>
      <c r="D133" s="75"/>
      <c r="E133" s="75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</row>
    <row r="134" spans="1:52" s="77" customFormat="1">
      <c r="A134" s="75"/>
      <c r="B134" s="75"/>
      <c r="C134" s="75"/>
      <c r="D134" s="75"/>
      <c r="E134" s="75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</row>
    <row r="135" spans="1:52" s="77" customFormat="1">
      <c r="A135" s="75"/>
      <c r="B135" s="75"/>
      <c r="C135" s="75"/>
      <c r="D135" s="75"/>
      <c r="E135" s="75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</row>
    <row r="136" spans="1:52" s="77" customFormat="1">
      <c r="A136" s="75"/>
      <c r="B136" s="75"/>
      <c r="C136" s="75"/>
      <c r="D136" s="75"/>
      <c r="E136" s="75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</row>
    <row r="137" spans="1:52" s="77" customFormat="1">
      <c r="A137" s="75"/>
      <c r="B137" s="75"/>
      <c r="C137" s="75"/>
      <c r="D137" s="75"/>
      <c r="E137" s="75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</row>
    <row r="138" spans="1:52" s="77" customFormat="1">
      <c r="A138" s="75"/>
      <c r="B138" s="75"/>
      <c r="C138" s="75"/>
      <c r="D138" s="75"/>
      <c r="E138" s="75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</row>
    <row r="139" spans="1:52" s="77" customFormat="1">
      <c r="A139" s="75"/>
      <c r="B139" s="75"/>
      <c r="C139" s="75"/>
      <c r="D139" s="75"/>
      <c r="E139" s="75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</row>
    <row r="140" spans="1:52" s="77" customFormat="1">
      <c r="A140" s="75"/>
      <c r="B140" s="75"/>
      <c r="C140" s="75"/>
      <c r="D140" s="75"/>
      <c r="E140" s="75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</row>
    <row r="141" spans="1:52" s="77" customFormat="1">
      <c r="A141" s="75"/>
      <c r="B141" s="75"/>
      <c r="C141" s="75"/>
      <c r="D141" s="75"/>
      <c r="E141" s="75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</row>
    <row r="142" spans="1:52" s="77" customFormat="1">
      <c r="A142" s="75"/>
      <c r="B142" s="75"/>
      <c r="C142" s="75"/>
      <c r="D142" s="75"/>
      <c r="E142" s="75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</row>
    <row r="143" spans="1:52" s="77" customFormat="1">
      <c r="A143" s="75"/>
      <c r="B143" s="75"/>
      <c r="C143" s="75"/>
      <c r="D143" s="75"/>
      <c r="E143" s="75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</row>
    <row r="144" spans="1:52" s="77" customFormat="1">
      <c r="A144" s="75"/>
      <c r="B144" s="75"/>
      <c r="C144" s="75"/>
      <c r="D144" s="75"/>
      <c r="E144" s="75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</row>
    <row r="145" spans="1:52" s="77" customFormat="1">
      <c r="A145" s="75"/>
      <c r="B145" s="75"/>
      <c r="C145" s="75"/>
      <c r="D145" s="75"/>
      <c r="E145" s="75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</row>
    <row r="146" spans="1:52" s="77" customFormat="1">
      <c r="A146" s="75"/>
      <c r="B146" s="75"/>
      <c r="C146" s="75"/>
      <c r="D146" s="75"/>
      <c r="E146" s="75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</row>
    <row r="147" spans="1:52" s="77" customFormat="1">
      <c r="A147" s="75"/>
      <c r="B147" s="75"/>
      <c r="C147" s="75"/>
      <c r="D147" s="75"/>
      <c r="E147" s="75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</row>
    <row r="148" spans="1:52" s="77" customFormat="1">
      <c r="A148" s="75"/>
      <c r="B148" s="75"/>
      <c r="C148" s="75"/>
      <c r="D148" s="75"/>
      <c r="E148" s="75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</row>
    <row r="149" spans="1:52" s="77" customFormat="1">
      <c r="A149" s="75"/>
      <c r="B149" s="75"/>
      <c r="C149" s="75"/>
      <c r="D149" s="75"/>
      <c r="E149" s="75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</row>
    <row r="150" spans="1:52" s="77" customFormat="1">
      <c r="A150" s="75"/>
      <c r="B150" s="75"/>
      <c r="C150" s="75"/>
      <c r="D150" s="75"/>
      <c r="E150" s="75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</row>
    <row r="151" spans="1:52" s="77" customFormat="1">
      <c r="A151" s="75"/>
      <c r="B151" s="75"/>
      <c r="C151" s="75"/>
      <c r="D151" s="75"/>
      <c r="E151" s="75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</row>
    <row r="152" spans="1:52" s="77" customFormat="1">
      <c r="A152" s="75"/>
      <c r="B152" s="75"/>
      <c r="C152" s="75"/>
      <c r="D152" s="75"/>
      <c r="E152" s="75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</row>
    <row r="153" spans="1:52" s="77" customFormat="1">
      <c r="A153" s="75"/>
      <c r="B153" s="75"/>
      <c r="C153" s="75"/>
      <c r="D153" s="75"/>
      <c r="E153" s="75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</row>
    <row r="154" spans="1:52" s="77" customFormat="1">
      <c r="A154" s="75"/>
      <c r="B154" s="75"/>
      <c r="C154" s="75"/>
      <c r="D154" s="75"/>
      <c r="E154" s="75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</row>
    <row r="155" spans="1:52" s="77" customFormat="1">
      <c r="A155" s="75"/>
      <c r="B155" s="75"/>
      <c r="C155" s="75"/>
      <c r="D155" s="75"/>
      <c r="E155" s="75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</row>
    <row r="156" spans="1:52" s="77" customFormat="1">
      <c r="A156" s="75"/>
      <c r="B156" s="75"/>
      <c r="C156" s="75"/>
      <c r="D156" s="75"/>
      <c r="E156" s="75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</row>
    <row r="157" spans="1:52" s="77" customFormat="1">
      <c r="A157" s="75"/>
      <c r="B157" s="75"/>
      <c r="C157" s="75"/>
      <c r="D157" s="75"/>
      <c r="E157" s="75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</row>
    <row r="158" spans="1:52" s="77" customFormat="1">
      <c r="A158" s="75"/>
      <c r="B158" s="75"/>
      <c r="C158" s="75"/>
      <c r="D158" s="75"/>
      <c r="E158" s="75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</row>
    <row r="159" spans="1:52" s="77" customFormat="1">
      <c r="A159" s="75"/>
      <c r="B159" s="75"/>
      <c r="C159" s="75"/>
      <c r="D159" s="75"/>
      <c r="E159" s="75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</row>
    <row r="160" spans="1:52" s="77" customFormat="1">
      <c r="A160" s="75"/>
      <c r="B160" s="75"/>
      <c r="C160" s="75"/>
      <c r="D160" s="75"/>
      <c r="E160" s="75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</row>
    <row r="161" spans="1:52" s="77" customFormat="1">
      <c r="A161" s="75"/>
      <c r="B161" s="75"/>
      <c r="C161" s="75"/>
      <c r="D161" s="75"/>
      <c r="E161" s="75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</row>
    <row r="162" spans="1:52" s="77" customFormat="1">
      <c r="A162" s="75"/>
      <c r="B162" s="75"/>
      <c r="C162" s="75"/>
      <c r="D162" s="75"/>
      <c r="E162" s="75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</row>
    <row r="163" spans="1:52" s="77" customFormat="1">
      <c r="A163" s="75"/>
      <c r="B163" s="75"/>
      <c r="C163" s="75"/>
      <c r="D163" s="75"/>
      <c r="E163" s="75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</row>
    <row r="164" spans="1:52" s="77" customFormat="1">
      <c r="A164" s="75"/>
      <c r="B164" s="75"/>
      <c r="C164" s="75"/>
      <c r="D164" s="75"/>
      <c r="E164" s="75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</row>
    <row r="165" spans="1:52" s="77" customFormat="1">
      <c r="A165" s="75"/>
      <c r="B165" s="75"/>
      <c r="C165" s="75"/>
      <c r="D165" s="75"/>
      <c r="E165" s="75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</row>
    <row r="166" spans="1:52" s="77" customFormat="1">
      <c r="A166" s="75"/>
      <c r="B166" s="75"/>
      <c r="C166" s="75"/>
      <c r="D166" s="75"/>
      <c r="E166" s="75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</row>
    <row r="167" spans="1:52" s="77" customFormat="1">
      <c r="A167" s="75"/>
      <c r="B167" s="75"/>
      <c r="C167" s="75"/>
      <c r="D167" s="75"/>
      <c r="E167" s="75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</row>
    <row r="168" spans="1:52" s="77" customFormat="1">
      <c r="A168" s="75"/>
      <c r="B168" s="75"/>
      <c r="C168" s="75"/>
      <c r="D168" s="75"/>
      <c r="E168" s="75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</row>
    <row r="169" spans="1:52" s="77" customFormat="1">
      <c r="A169" s="75"/>
      <c r="B169" s="75"/>
      <c r="C169" s="75"/>
      <c r="D169" s="75"/>
      <c r="E169" s="75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</row>
    <row r="170" spans="1:52" s="77" customFormat="1">
      <c r="A170" s="75"/>
      <c r="B170" s="75"/>
      <c r="C170" s="75"/>
      <c r="D170" s="75"/>
      <c r="E170" s="75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</row>
    <row r="171" spans="1:52" s="77" customFormat="1">
      <c r="A171" s="75"/>
      <c r="B171" s="75"/>
      <c r="C171" s="75"/>
      <c r="D171" s="75"/>
      <c r="E171" s="75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</row>
    <row r="172" spans="1:52" s="77" customFormat="1">
      <c r="A172" s="75"/>
      <c r="B172" s="75"/>
      <c r="C172" s="75"/>
      <c r="D172" s="75"/>
      <c r="E172" s="75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</row>
    <row r="173" spans="1:52" s="77" customFormat="1">
      <c r="A173" s="75"/>
      <c r="B173" s="75"/>
      <c r="C173" s="75"/>
      <c r="D173" s="75"/>
      <c r="E173" s="75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</row>
    <row r="174" spans="1:52" s="77" customFormat="1">
      <c r="A174" s="75"/>
      <c r="B174" s="75"/>
      <c r="C174" s="75"/>
      <c r="D174" s="75"/>
      <c r="E174" s="75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</row>
    <row r="175" spans="1:52" s="77" customFormat="1">
      <c r="A175" s="75"/>
      <c r="B175" s="75"/>
      <c r="C175" s="75"/>
      <c r="D175" s="75"/>
      <c r="E175" s="75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</row>
    <row r="176" spans="1:52" s="77" customFormat="1">
      <c r="A176" s="75"/>
      <c r="B176" s="75"/>
      <c r="C176" s="75"/>
      <c r="D176" s="75"/>
      <c r="E176" s="75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</row>
    <row r="177" spans="1:52" s="77" customFormat="1">
      <c r="A177" s="75"/>
      <c r="B177" s="75"/>
      <c r="C177" s="75"/>
      <c r="D177" s="75"/>
      <c r="E177" s="75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</row>
    <row r="178" spans="1:52" s="77" customFormat="1">
      <c r="A178" s="75"/>
      <c r="B178" s="75"/>
      <c r="C178" s="75"/>
      <c r="D178" s="75"/>
      <c r="E178" s="75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</row>
    <row r="179" spans="1:52" s="77" customFormat="1">
      <c r="A179" s="75"/>
      <c r="B179" s="75"/>
      <c r="C179" s="75"/>
      <c r="D179" s="75"/>
      <c r="E179" s="75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</row>
    <row r="180" spans="1:52" s="77" customFormat="1">
      <c r="A180" s="75"/>
      <c r="B180" s="75"/>
      <c r="C180" s="75"/>
      <c r="D180" s="75"/>
      <c r="E180" s="75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</row>
    <row r="181" spans="1:52" s="77" customFormat="1">
      <c r="A181" s="75"/>
      <c r="B181" s="75"/>
      <c r="C181" s="75"/>
      <c r="D181" s="75"/>
      <c r="E181" s="75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</row>
    <row r="182" spans="1:52" s="77" customFormat="1">
      <c r="A182" s="75"/>
      <c r="B182" s="75"/>
      <c r="C182" s="75"/>
      <c r="D182" s="75"/>
      <c r="E182" s="75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</row>
    <row r="183" spans="1:52" s="77" customFormat="1">
      <c r="A183" s="75"/>
      <c r="B183" s="75"/>
      <c r="C183" s="75"/>
      <c r="D183" s="75"/>
      <c r="E183" s="75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</row>
    <row r="184" spans="1:52" s="77" customFormat="1">
      <c r="A184" s="75"/>
      <c r="B184" s="75"/>
      <c r="C184" s="75"/>
      <c r="D184" s="75"/>
      <c r="E184" s="75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</row>
    <row r="185" spans="1:52" s="77" customFormat="1">
      <c r="A185" s="75"/>
      <c r="B185" s="75"/>
      <c r="C185" s="75"/>
      <c r="D185" s="75"/>
      <c r="E185" s="75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</row>
    <row r="186" spans="1:52" s="77" customFormat="1">
      <c r="A186" s="75"/>
      <c r="B186" s="75"/>
      <c r="C186" s="75"/>
      <c r="D186" s="75"/>
      <c r="E186" s="75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</row>
    <row r="187" spans="1:52" s="77" customFormat="1">
      <c r="A187" s="75"/>
      <c r="B187" s="75"/>
      <c r="C187" s="75"/>
      <c r="D187" s="75"/>
      <c r="E187" s="75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</row>
    <row r="188" spans="1:52" s="77" customFormat="1">
      <c r="A188" s="75"/>
      <c r="B188" s="75"/>
      <c r="C188" s="75"/>
      <c r="D188" s="75"/>
      <c r="E188" s="75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</row>
    <row r="189" spans="1:52" s="77" customFormat="1">
      <c r="A189" s="75"/>
      <c r="B189" s="75"/>
      <c r="C189" s="75"/>
      <c r="D189" s="75"/>
      <c r="E189" s="75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</row>
    <row r="190" spans="1:52" s="77" customFormat="1">
      <c r="A190" s="75"/>
      <c r="B190" s="75"/>
      <c r="C190" s="75"/>
      <c r="D190" s="75"/>
      <c r="E190" s="75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</row>
    <row r="191" spans="1:52" s="77" customFormat="1">
      <c r="A191" s="75"/>
      <c r="B191" s="75"/>
      <c r="C191" s="75"/>
      <c r="D191" s="75"/>
      <c r="E191" s="75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</row>
    <row r="192" spans="1:52" s="77" customFormat="1">
      <c r="A192" s="75"/>
      <c r="B192" s="75"/>
      <c r="C192" s="75"/>
      <c r="D192" s="75"/>
      <c r="E192" s="75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</row>
    <row r="193" spans="1:52" s="77" customFormat="1">
      <c r="A193" s="75"/>
      <c r="B193" s="75"/>
      <c r="C193" s="75"/>
      <c r="D193" s="75"/>
      <c r="E193" s="75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</row>
    <row r="194" spans="1:52" s="77" customFormat="1">
      <c r="A194" s="75"/>
      <c r="B194" s="75"/>
      <c r="C194" s="75"/>
      <c r="D194" s="75"/>
      <c r="E194" s="75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</row>
    <row r="195" spans="1:52" s="77" customFormat="1">
      <c r="A195" s="75"/>
      <c r="B195" s="75"/>
      <c r="C195" s="75"/>
      <c r="D195" s="75"/>
      <c r="E195" s="75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</row>
    <row r="196" spans="1:52" s="77" customFormat="1">
      <c r="A196" s="75"/>
      <c r="B196" s="75"/>
      <c r="C196" s="75"/>
      <c r="D196" s="75"/>
      <c r="E196" s="75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</row>
    <row r="197" spans="1:52" s="77" customFormat="1">
      <c r="A197" s="75"/>
      <c r="B197" s="75"/>
      <c r="C197" s="75"/>
      <c r="D197" s="75"/>
      <c r="E197" s="75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</row>
    <row r="198" spans="1:52" s="77" customFormat="1">
      <c r="A198" s="75"/>
      <c r="B198" s="75"/>
      <c r="C198" s="75"/>
      <c r="D198" s="75"/>
      <c r="E198" s="75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</row>
    <row r="199" spans="1:52" s="77" customFormat="1">
      <c r="A199" s="75"/>
      <c r="B199" s="75"/>
      <c r="C199" s="75"/>
      <c r="D199" s="75"/>
      <c r="E199" s="75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</row>
    <row r="200" spans="1:52" s="77" customFormat="1">
      <c r="A200" s="75"/>
      <c r="B200" s="75"/>
      <c r="C200" s="75"/>
      <c r="D200" s="75"/>
      <c r="E200" s="75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</row>
    <row r="201" spans="1:52" s="77" customFormat="1">
      <c r="A201" s="75"/>
      <c r="B201" s="75"/>
      <c r="C201" s="75"/>
      <c r="D201" s="75"/>
      <c r="E201" s="75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</row>
    <row r="202" spans="1:52" s="77" customFormat="1">
      <c r="A202" s="75"/>
      <c r="B202" s="75"/>
      <c r="C202" s="75"/>
      <c r="D202" s="75"/>
      <c r="E202" s="75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</row>
    <row r="203" spans="1:52" s="77" customFormat="1">
      <c r="A203" s="75"/>
      <c r="B203" s="75"/>
      <c r="C203" s="75"/>
      <c r="D203" s="75"/>
      <c r="E203" s="75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</row>
    <row r="204" spans="1:52" s="77" customFormat="1">
      <c r="A204" s="75"/>
      <c r="B204" s="75"/>
      <c r="C204" s="75"/>
      <c r="D204" s="75"/>
      <c r="E204" s="75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</row>
    <row r="205" spans="1:52" s="77" customFormat="1">
      <c r="A205" s="75"/>
      <c r="B205" s="75"/>
      <c r="C205" s="75"/>
      <c r="D205" s="75"/>
      <c r="E205" s="75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</row>
    <row r="206" spans="1:52" s="77" customFormat="1">
      <c r="A206" s="75"/>
      <c r="B206" s="75"/>
      <c r="C206" s="75"/>
      <c r="D206" s="75"/>
      <c r="E206" s="75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</row>
    <row r="207" spans="1:52" s="77" customFormat="1">
      <c r="A207" s="75"/>
      <c r="B207" s="75"/>
      <c r="C207" s="75"/>
      <c r="D207" s="75"/>
      <c r="E207" s="75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</row>
    <row r="208" spans="1:52" s="77" customFormat="1">
      <c r="A208" s="75"/>
      <c r="B208" s="75"/>
      <c r="C208" s="75"/>
      <c r="D208" s="75"/>
      <c r="E208" s="75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</row>
    <row r="209" spans="1:52" s="77" customFormat="1">
      <c r="A209" s="75"/>
      <c r="B209" s="75"/>
      <c r="C209" s="75"/>
      <c r="D209" s="75"/>
      <c r="E209" s="75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</row>
    <row r="210" spans="1:52" s="77" customFormat="1">
      <c r="A210" s="75"/>
      <c r="B210" s="75"/>
      <c r="C210" s="75"/>
      <c r="D210" s="75"/>
      <c r="E210" s="75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</row>
    <row r="211" spans="1:52" s="77" customFormat="1">
      <c r="A211" s="75"/>
      <c r="B211" s="75"/>
      <c r="C211" s="75"/>
      <c r="D211" s="75"/>
      <c r="E211" s="75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</row>
    <row r="212" spans="1:52" s="77" customFormat="1">
      <c r="A212" s="75"/>
      <c r="B212" s="75"/>
      <c r="C212" s="75"/>
      <c r="D212" s="75"/>
      <c r="E212" s="75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</row>
    <row r="213" spans="1:52" s="77" customFormat="1">
      <c r="A213" s="75"/>
      <c r="B213" s="75"/>
      <c r="C213" s="75"/>
      <c r="D213" s="75"/>
      <c r="E213" s="75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</row>
    <row r="214" spans="1:52" s="77" customFormat="1">
      <c r="A214" s="75"/>
      <c r="B214" s="75"/>
      <c r="C214" s="75"/>
      <c r="D214" s="75"/>
      <c r="E214" s="75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</row>
    <row r="215" spans="1:52" s="77" customFormat="1">
      <c r="A215" s="75"/>
      <c r="B215" s="75"/>
      <c r="C215" s="75"/>
      <c r="D215" s="75"/>
      <c r="E215" s="75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</row>
    <row r="216" spans="1:52" s="77" customFormat="1">
      <c r="A216" s="75"/>
      <c r="B216" s="75"/>
      <c r="C216" s="75"/>
      <c r="D216" s="75"/>
      <c r="E216" s="75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</row>
    <row r="217" spans="1:52" s="77" customFormat="1">
      <c r="A217" s="75"/>
      <c r="B217" s="75"/>
      <c r="C217" s="75"/>
      <c r="D217" s="75"/>
      <c r="E217" s="75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</row>
    <row r="218" spans="1:52" s="77" customFormat="1">
      <c r="A218" s="75"/>
      <c r="B218" s="75"/>
      <c r="C218" s="75"/>
      <c r="D218" s="75"/>
      <c r="E218" s="75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</row>
    <row r="219" spans="1:52" s="77" customFormat="1">
      <c r="A219" s="75"/>
      <c r="B219" s="75"/>
      <c r="C219" s="75"/>
      <c r="D219" s="75"/>
      <c r="E219" s="75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</row>
    <row r="220" spans="1:52" s="77" customFormat="1">
      <c r="A220" s="75"/>
      <c r="B220" s="75"/>
      <c r="C220" s="75"/>
      <c r="D220" s="75"/>
      <c r="E220" s="75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</row>
    <row r="221" spans="1:52" s="77" customFormat="1">
      <c r="A221" s="75"/>
      <c r="B221" s="75"/>
      <c r="C221" s="75"/>
      <c r="D221" s="75"/>
      <c r="E221" s="75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</row>
    <row r="222" spans="1:52" s="77" customFormat="1">
      <c r="A222" s="75"/>
      <c r="B222" s="75"/>
      <c r="C222" s="75"/>
      <c r="D222" s="75"/>
      <c r="E222" s="75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</row>
    <row r="223" spans="1:52" s="77" customFormat="1">
      <c r="A223" s="75"/>
      <c r="B223" s="75"/>
      <c r="C223" s="75"/>
      <c r="D223" s="75"/>
      <c r="E223" s="75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</row>
    <row r="224" spans="1:52" s="77" customFormat="1">
      <c r="A224" s="75"/>
      <c r="B224" s="75"/>
      <c r="C224" s="75"/>
      <c r="D224" s="75"/>
      <c r="E224" s="75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</row>
    <row r="225" spans="1:52" s="77" customFormat="1">
      <c r="A225" s="75"/>
      <c r="B225" s="75"/>
      <c r="C225" s="75"/>
      <c r="D225" s="75"/>
      <c r="E225" s="75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</row>
    <row r="226" spans="1:52" s="77" customFormat="1">
      <c r="A226" s="75"/>
      <c r="B226" s="75"/>
      <c r="C226" s="75"/>
      <c r="D226" s="75"/>
      <c r="E226" s="75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</row>
    <row r="227" spans="1:52" s="77" customFormat="1">
      <c r="A227" s="75"/>
      <c r="B227" s="75"/>
      <c r="C227" s="75"/>
      <c r="D227" s="75"/>
      <c r="E227" s="75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</row>
    <row r="228" spans="1:52" s="77" customFormat="1">
      <c r="A228" s="75"/>
      <c r="B228" s="75"/>
      <c r="C228" s="75"/>
      <c r="D228" s="75"/>
      <c r="E228" s="75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</row>
    <row r="229" spans="1:52" s="77" customFormat="1">
      <c r="A229" s="75"/>
      <c r="B229" s="75"/>
      <c r="C229" s="75"/>
      <c r="D229" s="75"/>
      <c r="E229" s="75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</row>
    <row r="230" spans="1:52" s="77" customFormat="1">
      <c r="A230" s="75"/>
      <c r="B230" s="75"/>
      <c r="C230" s="75"/>
      <c r="D230" s="75"/>
      <c r="E230" s="75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84"/>
      <c r="AW230" s="84"/>
      <c r="AX230" s="84"/>
      <c r="AY230" s="84"/>
      <c r="AZ230" s="84"/>
    </row>
    <row r="231" spans="1:52" s="77" customFormat="1">
      <c r="A231" s="75"/>
      <c r="B231" s="75"/>
      <c r="C231" s="75"/>
      <c r="D231" s="75"/>
      <c r="E231" s="75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</row>
    <row r="232" spans="1:52" s="77" customFormat="1">
      <c r="A232" s="75"/>
      <c r="B232" s="75"/>
      <c r="C232" s="75"/>
      <c r="D232" s="75"/>
      <c r="E232" s="75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  <c r="AH232" s="84"/>
      <c r="AI232" s="84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84"/>
      <c r="AW232" s="84"/>
      <c r="AX232" s="84"/>
      <c r="AY232" s="84"/>
      <c r="AZ232" s="84"/>
    </row>
    <row r="233" spans="1:52" s="77" customFormat="1">
      <c r="A233" s="75"/>
      <c r="B233" s="75"/>
      <c r="C233" s="75"/>
      <c r="D233" s="75"/>
      <c r="E233" s="75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84"/>
      <c r="AW233" s="84"/>
      <c r="AX233" s="84"/>
      <c r="AY233" s="84"/>
      <c r="AZ233" s="84"/>
    </row>
    <row r="234" spans="1:52" s="77" customFormat="1">
      <c r="A234" s="75"/>
      <c r="B234" s="75"/>
      <c r="C234" s="75"/>
      <c r="D234" s="75"/>
      <c r="E234" s="75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84"/>
      <c r="AW234" s="84"/>
      <c r="AX234" s="84"/>
      <c r="AY234" s="84"/>
      <c r="AZ234" s="84"/>
    </row>
    <row r="235" spans="1:52" s="77" customFormat="1">
      <c r="A235" s="75"/>
      <c r="B235" s="75"/>
      <c r="C235" s="75"/>
      <c r="D235" s="75"/>
      <c r="E235" s="75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84"/>
      <c r="AW235" s="84"/>
      <c r="AX235" s="84"/>
      <c r="AY235" s="84"/>
      <c r="AZ235" s="84"/>
    </row>
    <row r="236" spans="1:52" s="77" customFormat="1">
      <c r="A236" s="75"/>
      <c r="B236" s="75"/>
      <c r="C236" s="75"/>
      <c r="D236" s="75"/>
      <c r="E236" s="75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84"/>
      <c r="AW236" s="84"/>
      <c r="AX236" s="84"/>
      <c r="AY236" s="84"/>
      <c r="AZ236" s="84"/>
    </row>
    <row r="237" spans="1:52" s="77" customFormat="1">
      <c r="A237" s="75"/>
      <c r="B237" s="75"/>
      <c r="C237" s="75"/>
      <c r="D237" s="75"/>
      <c r="E237" s="75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84"/>
      <c r="AW237" s="84"/>
      <c r="AX237" s="84"/>
      <c r="AY237" s="84"/>
      <c r="AZ237" s="84"/>
    </row>
    <row r="238" spans="1:52" s="77" customFormat="1">
      <c r="A238" s="75"/>
      <c r="B238" s="75"/>
      <c r="C238" s="75"/>
      <c r="D238" s="75"/>
      <c r="E238" s="75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84"/>
      <c r="AW238" s="84"/>
      <c r="AX238" s="84"/>
      <c r="AY238" s="84"/>
      <c r="AZ238" s="84"/>
    </row>
    <row r="239" spans="1:52" s="77" customFormat="1">
      <c r="A239" s="75"/>
      <c r="B239" s="75"/>
      <c r="C239" s="75"/>
      <c r="D239" s="75"/>
      <c r="E239" s="75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84"/>
      <c r="AX239" s="84"/>
      <c r="AY239" s="84"/>
      <c r="AZ239" s="84"/>
    </row>
    <row r="240" spans="1:52" s="77" customFormat="1">
      <c r="A240" s="75"/>
      <c r="B240" s="75"/>
      <c r="C240" s="75"/>
      <c r="D240" s="75"/>
      <c r="E240" s="75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84"/>
      <c r="AW240" s="84"/>
      <c r="AX240" s="84"/>
      <c r="AY240" s="84"/>
      <c r="AZ240" s="84"/>
    </row>
    <row r="241" spans="1:52" s="77" customFormat="1">
      <c r="A241" s="75"/>
      <c r="B241" s="75"/>
      <c r="C241" s="75"/>
      <c r="D241" s="75"/>
      <c r="E241" s="75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84"/>
      <c r="AW241" s="84"/>
      <c r="AX241" s="84"/>
      <c r="AY241" s="84"/>
      <c r="AZ241" s="84"/>
    </row>
    <row r="242" spans="1:52" s="77" customFormat="1">
      <c r="A242" s="75"/>
      <c r="B242" s="75"/>
      <c r="C242" s="75"/>
      <c r="D242" s="75"/>
      <c r="E242" s="75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84"/>
      <c r="AW242" s="84"/>
      <c r="AX242" s="84"/>
      <c r="AY242" s="84"/>
      <c r="AZ242" s="84"/>
    </row>
    <row r="243" spans="1:52" s="77" customFormat="1">
      <c r="A243" s="75"/>
      <c r="B243" s="75"/>
      <c r="C243" s="75"/>
      <c r="D243" s="75"/>
      <c r="E243" s="75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84"/>
      <c r="AW243" s="84"/>
      <c r="AX243" s="84"/>
      <c r="AY243" s="84"/>
      <c r="AZ243" s="84"/>
    </row>
    <row r="244" spans="1:52" s="77" customFormat="1">
      <c r="A244" s="75"/>
      <c r="B244" s="75"/>
      <c r="C244" s="75"/>
      <c r="D244" s="75"/>
      <c r="E244" s="75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84"/>
      <c r="AW244" s="84"/>
      <c r="AX244" s="84"/>
      <c r="AY244" s="84"/>
      <c r="AZ244" s="84"/>
    </row>
    <row r="245" spans="1:52" s="77" customFormat="1">
      <c r="A245" s="75"/>
      <c r="B245" s="75"/>
      <c r="C245" s="75"/>
      <c r="D245" s="75"/>
      <c r="E245" s="75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84"/>
      <c r="AW245" s="84"/>
      <c r="AX245" s="84"/>
      <c r="AY245" s="84"/>
      <c r="AZ245" s="84"/>
    </row>
    <row r="246" spans="1:52" s="77" customFormat="1">
      <c r="A246" s="75"/>
      <c r="B246" s="75"/>
      <c r="C246" s="75"/>
      <c r="D246" s="75"/>
      <c r="E246" s="75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</row>
    <row r="247" spans="1:52" s="77" customFormat="1">
      <c r="A247" s="75"/>
      <c r="B247" s="75"/>
      <c r="C247" s="75"/>
      <c r="D247" s="75"/>
      <c r="E247" s="75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84"/>
      <c r="AW247" s="84"/>
      <c r="AX247" s="84"/>
      <c r="AY247" s="84"/>
      <c r="AZ247" s="84"/>
    </row>
    <row r="248" spans="1:52" s="77" customFormat="1">
      <c r="A248" s="75"/>
      <c r="B248" s="75"/>
      <c r="C248" s="75"/>
      <c r="D248" s="75"/>
      <c r="E248" s="75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84"/>
      <c r="AW248" s="84"/>
      <c r="AX248" s="84"/>
      <c r="AY248" s="84"/>
      <c r="AZ248" s="84"/>
    </row>
    <row r="249" spans="1:52" s="77" customFormat="1">
      <c r="A249" s="75"/>
      <c r="B249" s="75"/>
      <c r="C249" s="75"/>
      <c r="D249" s="75"/>
      <c r="E249" s="75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84"/>
      <c r="AW249" s="84"/>
      <c r="AX249" s="84"/>
      <c r="AY249" s="84"/>
      <c r="AZ249" s="84"/>
    </row>
    <row r="250" spans="1:52" s="77" customFormat="1">
      <c r="A250" s="75"/>
      <c r="B250" s="75"/>
      <c r="C250" s="75"/>
      <c r="D250" s="75"/>
      <c r="E250" s="75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84"/>
      <c r="AW250" s="84"/>
      <c r="AX250" s="84"/>
      <c r="AY250" s="84"/>
      <c r="AZ250" s="84"/>
    </row>
    <row r="251" spans="1:52" s="77" customFormat="1">
      <c r="A251" s="75"/>
      <c r="B251" s="75"/>
      <c r="C251" s="75"/>
      <c r="D251" s="75"/>
      <c r="E251" s="75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84"/>
      <c r="AW251" s="84"/>
      <c r="AX251" s="84"/>
      <c r="AY251" s="84"/>
      <c r="AZ251" s="84"/>
    </row>
    <row r="252" spans="1:52" s="77" customFormat="1">
      <c r="A252" s="75"/>
      <c r="B252" s="75"/>
      <c r="C252" s="75"/>
      <c r="D252" s="75"/>
      <c r="E252" s="75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84"/>
      <c r="AW252" s="84"/>
      <c r="AX252" s="84"/>
      <c r="AY252" s="84"/>
      <c r="AZ252" s="84"/>
    </row>
    <row r="253" spans="1:52" s="77" customFormat="1">
      <c r="A253" s="75"/>
      <c r="B253" s="75"/>
      <c r="C253" s="75"/>
      <c r="D253" s="75"/>
      <c r="E253" s="75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</row>
    <row r="254" spans="1:52" s="77" customFormat="1">
      <c r="A254" s="75"/>
      <c r="B254" s="75"/>
      <c r="C254" s="75"/>
      <c r="D254" s="75"/>
      <c r="E254" s="75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84"/>
      <c r="AW254" s="84"/>
      <c r="AX254" s="84"/>
      <c r="AY254" s="84"/>
      <c r="AZ254" s="84"/>
    </row>
    <row r="255" spans="1:52" s="77" customFormat="1">
      <c r="A255" s="75"/>
      <c r="B255" s="75"/>
      <c r="C255" s="75"/>
      <c r="D255" s="75"/>
      <c r="E255" s="75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84"/>
      <c r="AW255" s="84"/>
      <c r="AX255" s="84"/>
      <c r="AY255" s="84"/>
      <c r="AZ255" s="84"/>
    </row>
    <row r="256" spans="1:52" s="77" customFormat="1">
      <c r="A256" s="75"/>
      <c r="B256" s="75"/>
      <c r="C256" s="75"/>
      <c r="D256" s="75"/>
      <c r="E256" s="75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  <c r="AH256" s="84"/>
      <c r="AI256" s="84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</row>
    <row r="257" spans="1:52" s="77" customFormat="1">
      <c r="A257" s="75"/>
      <c r="B257" s="75"/>
      <c r="C257" s="75"/>
      <c r="D257" s="75"/>
      <c r="E257" s="75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84"/>
      <c r="AW257" s="84"/>
      <c r="AX257" s="84"/>
      <c r="AY257" s="84"/>
      <c r="AZ257" s="84"/>
    </row>
    <row r="258" spans="1:52" s="77" customFormat="1">
      <c r="A258" s="75"/>
      <c r="B258" s="75"/>
      <c r="C258" s="75"/>
      <c r="D258" s="75"/>
      <c r="E258" s="75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84"/>
      <c r="AW258" s="84"/>
      <c r="AX258" s="84"/>
      <c r="AY258" s="84"/>
      <c r="AZ258" s="84"/>
    </row>
    <row r="259" spans="1:52" s="77" customFormat="1">
      <c r="A259" s="75"/>
      <c r="B259" s="75"/>
      <c r="C259" s="75"/>
      <c r="D259" s="75"/>
      <c r="E259" s="75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84"/>
      <c r="AW259" s="84"/>
      <c r="AX259" s="84"/>
      <c r="AY259" s="84"/>
      <c r="AZ259" s="84"/>
    </row>
    <row r="260" spans="1:52" s="77" customFormat="1">
      <c r="A260" s="75"/>
      <c r="B260" s="75"/>
      <c r="C260" s="75"/>
      <c r="D260" s="75"/>
      <c r="E260" s="75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84"/>
      <c r="AW260" s="84"/>
      <c r="AX260" s="84"/>
      <c r="AY260" s="84"/>
      <c r="AZ260" s="84"/>
    </row>
  </sheetData>
  <printOptions horizontalCentered="1"/>
  <pageMargins left="0.25" right="0.25" top="0.5" bottom="0" header="0.5" footer="0.5"/>
  <pageSetup scale="6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Summary by PRCN</vt:lpstr>
      <vt:lpstr>40764</vt:lpstr>
      <vt:lpstr>Labor</vt:lpstr>
      <vt:lpstr>40764 (details)</vt:lpstr>
      <vt:lpstr>2012</vt:lpstr>
      <vt:lpstr>2012 by PRCN</vt:lpstr>
      <vt:lpstr>'2012'!Print_Area</vt:lpstr>
      <vt:lpstr>'2012 by PRCN'!Print_Area</vt:lpstr>
      <vt:lpstr>'40764'!Print_Area</vt:lpstr>
      <vt:lpstr>'Summary by PRCN'!Print_Area</vt:lpstr>
      <vt:lpstr>'2012'!Print_Titles</vt:lpstr>
      <vt:lpstr>'2012 by PRCN'!Print_Titles</vt:lpstr>
      <vt:lpstr>'Summary by PRCN'!Print_Titles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mcarmstr</dc:creator>
  <cp:lastModifiedBy>rggarcia</cp:lastModifiedBy>
  <cp:lastPrinted>2012-03-08T19:30:04Z</cp:lastPrinted>
  <dcterms:created xsi:type="dcterms:W3CDTF">2011-07-06T15:48:21Z</dcterms:created>
  <dcterms:modified xsi:type="dcterms:W3CDTF">2013-08-26T18:33:06Z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1213190503</vt:i4>
  </property>
  <property fmtid="{D5CDD505-2E9C-101B-9397-08002B2CF9AE}" pid="3" name="_NewReviewCycle">
    <vt:lpwstr/>
  </property>
  <property fmtid="{D5CDD505-2E9C-101B-9397-08002B2CF9AE}" pid="4" name="_EmailSubject">
    <vt:lpwstr>OPC POD #60- Support for FP/ Secretary/ Treasury</vt:lpwstr>
  </property>
  <property fmtid="{D5CDD505-2E9C-101B-9397-08002B2CF9AE}" pid="5" name="_AuthorEmail">
    <vt:lpwstr>AEJuull@southernco.com</vt:lpwstr>
  </property>
  <property fmtid="{D5CDD505-2E9C-101B-9397-08002B2CF9AE}" pid="6" name="_AuthorEmailDisplayName">
    <vt:lpwstr>Juull, Alea E.</vt:lpwstr>
  </property>
  <property fmtid="{D5CDD505-2E9C-101B-9397-08002B2CF9AE}" pid="7" name="_PreviousAdHocReviewCycleID">
    <vt:i4>-2072163020</vt:i4>
  </property>
  <property fmtid="{D5CDD505-2E9C-101B-9397-08002B2CF9AE}" pid="8" name="_ReviewingToolsShownOnce">
    <vt:lpwstr/>
  </property>
</Properties>
</file>