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 yWindow="-11" windowWidth="15491" windowHeight="10302"/>
  </bookViews>
  <sheets>
    <sheet name="Sheet1" sheetId="1" r:id="rId1"/>
  </sheets>
  <externalReferences>
    <externalReference r:id="rId2"/>
  </externalReferences>
  <definedNames>
    <definedName name="DOCKETNO">[1]Instructions!$C$111</definedName>
    <definedName name="TESTYEAR">[1]Instructions!$C$117</definedName>
  </definedNames>
  <calcPr calcId="145621" iterate="1" iterateCount="10" calcOnSave="0"/>
  <customWorkbookViews>
    <customWorkbookView name="Hilbrink, Marlies Christine - Personal View" guid="{D2938FE7-D152-452C-AFE7-92A6C4D3D920}" mergeInterval="0" personalView="1" maximized="1" windowWidth="1916" windowHeight="855" activeSheetId="1"/>
  </customWorkbookViews>
</workbook>
</file>

<file path=xl/calcChain.xml><?xml version="1.0" encoding="utf-8"?>
<calcChain xmlns="http://schemas.openxmlformats.org/spreadsheetml/2006/main">
  <c r="F64" i="1" l="1"/>
  <c r="T16" i="1"/>
  <c r="V16" i="1"/>
  <c r="L58" i="1"/>
  <c r="L60" i="1"/>
  <c r="L62" i="1"/>
  <c r="L64" i="1"/>
  <c r="L56" i="1"/>
  <c r="L54" i="1"/>
  <c r="R67" i="1" l="1"/>
  <c r="R64" i="1"/>
  <c r="R62" i="1"/>
  <c r="R60" i="1"/>
  <c r="R58" i="1"/>
  <c r="R56" i="1"/>
  <c r="R54" i="1"/>
  <c r="F67" i="1"/>
  <c r="F62" i="1"/>
  <c r="F60" i="1"/>
  <c r="F58" i="1"/>
  <c r="F56" i="1"/>
  <c r="F54" i="1"/>
  <c r="V67" i="1"/>
  <c r="N67" i="1"/>
  <c r="T67" i="1" s="1"/>
  <c r="L67" i="1"/>
  <c r="H67" i="1"/>
  <c r="V64" i="1"/>
  <c r="T64" i="1"/>
  <c r="J64" i="1"/>
  <c r="V62" i="1"/>
  <c r="T62" i="1"/>
  <c r="J62" i="1"/>
  <c r="V60" i="1"/>
  <c r="T60" i="1"/>
  <c r="J60" i="1"/>
  <c r="V58" i="1"/>
  <c r="T58" i="1"/>
  <c r="J58" i="1"/>
  <c r="V56" i="1"/>
  <c r="T56" i="1"/>
  <c r="J56" i="1"/>
  <c r="V54" i="1"/>
  <c r="T54" i="1"/>
  <c r="J54" i="1"/>
  <c r="J67" i="1" l="1"/>
  <c r="V29" i="1" l="1"/>
  <c r="R24" i="1" l="1"/>
  <c r="R26" i="1"/>
  <c r="F26" i="1"/>
  <c r="F20" i="1"/>
  <c r="V24" i="1" l="1"/>
  <c r="T26" i="1" l="1"/>
  <c r="T24" i="1"/>
  <c r="T22" i="1"/>
  <c r="T20" i="1"/>
  <c r="T18" i="1"/>
  <c r="V26" i="1" l="1"/>
  <c r="V22" i="1"/>
  <c r="V20" i="1"/>
  <c r="V18" i="1"/>
  <c r="F24" i="1" l="1"/>
  <c r="F22" i="1"/>
  <c r="F18" i="1"/>
  <c r="F16" i="1"/>
  <c r="F29" i="1"/>
  <c r="R22" i="1"/>
  <c r="R20" i="1"/>
  <c r="R18" i="1"/>
  <c r="R16" i="1"/>
  <c r="L29" i="1" l="1"/>
  <c r="H29" i="1"/>
  <c r="J26" i="1" l="1"/>
  <c r="J24" i="1"/>
  <c r="J22" i="1"/>
  <c r="J20" i="1"/>
  <c r="J18" i="1"/>
  <c r="J16" i="1"/>
  <c r="J29" i="1" l="1"/>
  <c r="R29" i="1"/>
  <c r="N29" i="1"/>
  <c r="T29" i="1" s="1"/>
</calcChain>
</file>

<file path=xl/sharedStrings.xml><?xml version="1.0" encoding="utf-8"?>
<sst xmlns="http://schemas.openxmlformats.org/spreadsheetml/2006/main" count="146" uniqueCount="64">
  <si>
    <t xml:space="preserve">     COMPANY-PROPOSED ALLOCATION OF THE RATE INCREASE BY RATE CLASS</t>
  </si>
  <si>
    <t>FLORIDA PUBLIC SERVICE COMMISSION</t>
  </si>
  <si>
    <t>COMPANY:  GULF POWER COMPANY</t>
  </si>
  <si>
    <t/>
  </si>
  <si>
    <t>(1)</t>
  </si>
  <si>
    <t>(2)</t>
  </si>
  <si>
    <t>(3)</t>
  </si>
  <si>
    <t>(4)</t>
  </si>
  <si>
    <t>(5)</t>
  </si>
  <si>
    <t>(6)</t>
  </si>
  <si>
    <t>(7)</t>
  </si>
  <si>
    <t>TOTAL RETAIL:</t>
  </si>
  <si>
    <t>Recap Schedules:</t>
  </si>
  <si>
    <t>(8)</t>
  </si>
  <si>
    <t>(9)</t>
  </si>
  <si>
    <t>(10)</t>
  </si>
  <si>
    <t>RESIDENTIAL</t>
  </si>
  <si>
    <t>GS</t>
  </si>
  <si>
    <t>GSD/GSDT</t>
  </si>
  <si>
    <t>LP/LPT</t>
  </si>
  <si>
    <t>MAJOR ACCTS</t>
  </si>
  <si>
    <t>OS</t>
  </si>
  <si>
    <t>(11)</t>
  </si>
  <si>
    <t>(12)</t>
  </si>
  <si>
    <t xml:space="preserve">   X  </t>
  </si>
  <si>
    <t>EXPLANATION:  Provide a schedule which shows the company-proposed increase in revenue by rate schedule and the present and company-proposed class rates of return under the proposed cost of service study.  Provide justification for every class not left at the system rate of return.  If the increase from service charges by rate class does not equal that shown on Schedule E-13b or if the increase from sales of electricity does not equal that shown on Schedule E-13a, provide an explanation.</t>
  </si>
  <si>
    <t>Supporting Schedules:  E-13a, E-13b</t>
  </si>
  <si>
    <t>Schedule E-8</t>
  </si>
  <si>
    <t>Prior Year Ended 12/31/13</t>
  </si>
  <si>
    <t>Historical Year Ended 12/31/12</t>
  </si>
  <si>
    <t>DOCKET NO.:  130140-EI</t>
  </si>
  <si>
    <r>
      <t xml:space="preserve">Allocation Method:  </t>
    </r>
    <r>
      <rPr>
        <u/>
        <sz val="10"/>
        <color indexed="8"/>
        <rFont val="Arial"/>
        <family val="2"/>
      </rPr>
      <t>12MCP - 1/13th kWh - Minimum Distribution System</t>
    </r>
  </si>
  <si>
    <t>Page 1 of 2</t>
  </si>
  <si>
    <t>Page 2 of 2</t>
  </si>
  <si>
    <r>
      <t xml:space="preserve">Allocation Method:  </t>
    </r>
    <r>
      <rPr>
        <u/>
        <sz val="10"/>
        <color indexed="8"/>
        <rFont val="Arial"/>
        <family val="2"/>
      </rPr>
      <t xml:space="preserve">12MCP - 1/13th kWh </t>
    </r>
  </si>
  <si>
    <t>Line</t>
  </si>
  <si>
    <t>No.</t>
  </si>
  <si>
    <t xml:space="preserve">       </t>
  </si>
  <si>
    <t>Projected Test Year Ended 12/31/14</t>
  </si>
  <si>
    <t>Rate</t>
  </si>
  <si>
    <t>Class</t>
  </si>
  <si>
    <t>ROR</t>
  </si>
  <si>
    <t>Index</t>
  </si>
  <si>
    <t>Present</t>
  </si>
  <si>
    <t>Increase</t>
  </si>
  <si>
    <t>Service</t>
  </si>
  <si>
    <t>Charges</t>
  </si>
  <si>
    <t>from</t>
  </si>
  <si>
    <t>from Sale</t>
  </si>
  <si>
    <t>of</t>
  </si>
  <si>
    <t>Electricity</t>
  </si>
  <si>
    <t>from Other</t>
  </si>
  <si>
    <t>Unbilled</t>
  </si>
  <si>
    <t>Revenue -</t>
  </si>
  <si>
    <t>Total</t>
  </si>
  <si>
    <t>Company</t>
  </si>
  <si>
    <t>Proposed</t>
  </si>
  <si>
    <t>% Increase</t>
  </si>
  <si>
    <t>Adjustment</t>
  </si>
  <si>
    <t>Clauses</t>
  </si>
  <si>
    <t>Without</t>
  </si>
  <si>
    <t>With</t>
  </si>
  <si>
    <t xml:space="preserve">          Type of Data Shown:</t>
  </si>
  <si>
    <t xml:space="preserve">           Witness:  J. I. Thompson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</si>
</sst>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43" formatCode="_(* #,##0.00_);_(* \(#,##0.00\);_(* &quot;-&quot;??_);_(@_)"/>
    <numFmt numFmtId="164" formatCode="0.00_)"/>
  </numFmts>
  <fonts count="11" x14ac:knownFonts="1">
    <font>
      <sz val="12"/>
      <color theme="1"/>
      <name val="Calibri"/>
      <family val="2"/>
      <scheme val="minor"/>
    </font>
    <font>
      <sz val="10"/>
      <color indexed="8"/>
      <name val="Arial"/>
      <family val="2"/>
    </font>
    <font>
      <u/>
      <sz val="10"/>
      <color indexed="8"/>
      <name val="Arial"/>
      <family val="2"/>
    </font>
    <font>
      <sz val="12"/>
      <color theme="1"/>
      <name val="Calibri"/>
      <family val="2"/>
      <scheme val="minor"/>
    </font>
    <font>
      <sz val="11"/>
      <color theme="1"/>
      <name val="Calibri"/>
      <family val="2"/>
      <scheme val="minor"/>
    </font>
    <font>
      <sz val="10"/>
      <color theme="1"/>
      <name val="Arial"/>
      <family val="2"/>
    </font>
    <font>
      <sz val="11.25"/>
      <color indexed="8"/>
      <name val="Arial"/>
      <family val="2"/>
    </font>
    <font>
      <sz val="11.25"/>
      <color theme="1"/>
      <name val="Calibri"/>
      <family val="2"/>
      <scheme val="minor"/>
    </font>
    <font>
      <u/>
      <sz val="11.25"/>
      <color indexed="8"/>
      <name val="Arial"/>
      <family val="2"/>
    </font>
    <font>
      <sz val="11.25"/>
      <color theme="1"/>
      <name val="Arial"/>
      <family val="2"/>
    </font>
    <font>
      <sz val="10"/>
      <color rgb="FFFF0000"/>
      <name val="Arial"/>
      <family val="2"/>
    </font>
  </fonts>
  <fills count="2">
    <fill>
      <patternFill patternType="none"/>
    </fill>
    <fill>
      <patternFill patternType="gray125"/>
    </fill>
  </fills>
  <borders count="6">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8"/>
      </top>
      <bottom/>
      <diagonal/>
    </border>
  </borders>
  <cellStyleXfs count="4">
    <xf numFmtId="0" fontId="0" fillId="0" borderId="0"/>
    <xf numFmtId="43" fontId="3" fillId="0" borderId="0" applyFont="0" applyFill="0" applyBorder="0" applyAlignment="0" applyProtection="0"/>
    <xf numFmtId="0" fontId="4" fillId="0" borderId="0"/>
    <xf numFmtId="9" fontId="3" fillId="0" borderId="0" applyFont="0" applyFill="0" applyBorder="0" applyAlignment="0" applyProtection="0"/>
  </cellStyleXfs>
  <cellXfs count="88">
    <xf numFmtId="0" fontId="0" fillId="0" borderId="0" xfId="0"/>
    <xf numFmtId="0" fontId="1"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1" fillId="0" borderId="0" xfId="0" quotePrefix="1" applyFont="1" applyFill="1" applyAlignment="1" applyProtection="1">
      <alignment horizontal="center"/>
      <protection locked="0"/>
    </xf>
    <xf numFmtId="0" fontId="1" fillId="0" borderId="0" xfId="0" applyFont="1" applyAlignment="1">
      <alignment horizontal="centerContinuous"/>
    </xf>
    <xf numFmtId="0" fontId="1" fillId="0" borderId="0" xfId="0" applyFont="1" applyFill="1" applyAlignment="1" applyProtection="1">
      <alignment horizontal="center"/>
      <protection locked="0"/>
    </xf>
    <xf numFmtId="0" fontId="1" fillId="0" borderId="0" xfId="0" applyFont="1" applyAlignment="1">
      <alignment horizontal="center"/>
    </xf>
    <xf numFmtId="0" fontId="1" fillId="0" borderId="1" xfId="0" applyFont="1" applyBorder="1" applyAlignment="1" applyProtection="1">
      <alignment horizontal="center"/>
      <protection locked="0"/>
    </xf>
    <xf numFmtId="0" fontId="2" fillId="0" borderId="0" xfId="0" applyFont="1" applyAlignment="1">
      <alignment horizontal="centerContinuous"/>
    </xf>
    <xf numFmtId="0" fontId="1" fillId="0" borderId="0" xfId="0" applyFont="1" applyBorder="1" applyAlignment="1">
      <alignment horizontal="centerContinuous"/>
    </xf>
    <xf numFmtId="0" fontId="2" fillId="0" borderId="0" xfId="0" applyFont="1" applyBorder="1" applyAlignment="1" applyProtection="1">
      <alignment horizontal="centerContinuous"/>
      <protection locked="0"/>
    </xf>
    <xf numFmtId="0" fontId="1" fillId="0" borderId="1" xfId="0" applyFont="1" applyFill="1" applyBorder="1" applyAlignment="1" applyProtection="1">
      <alignment horizontal="center"/>
      <protection locked="0"/>
    </xf>
    <xf numFmtId="0" fontId="1" fillId="0" borderId="0" xfId="0" applyFont="1" applyFill="1"/>
    <xf numFmtId="10" fontId="1" fillId="0" borderId="0" xfId="0" applyNumberFormat="1" applyFont="1" applyProtection="1">
      <protection locked="0"/>
    </xf>
    <xf numFmtId="43" fontId="1" fillId="0" borderId="0" xfId="1" applyFont="1" applyProtection="1">
      <protection locked="0"/>
    </xf>
    <xf numFmtId="5" fontId="1" fillId="0" borderId="0" xfId="1" applyNumberFormat="1" applyFont="1" applyProtection="1">
      <protection locked="0"/>
    </xf>
    <xf numFmtId="5" fontId="1" fillId="0" borderId="0" xfId="0" applyNumberFormat="1" applyFont="1" applyFill="1" applyProtection="1">
      <protection locked="0"/>
    </xf>
    <xf numFmtId="164" fontId="1" fillId="0" borderId="0" xfId="0" applyNumberFormat="1" applyFont="1" applyProtection="1">
      <protection locked="0"/>
    </xf>
    <xf numFmtId="10" fontId="1" fillId="0" borderId="2" xfId="0" applyNumberFormat="1" applyFont="1" applyBorder="1" applyProtection="1">
      <protection locked="0"/>
    </xf>
    <xf numFmtId="164" fontId="1" fillId="0" borderId="2" xfId="0" applyNumberFormat="1" applyFont="1" applyBorder="1" applyProtection="1">
      <protection locked="0"/>
    </xf>
    <xf numFmtId="0" fontId="1" fillId="0" borderId="2" xfId="0" applyFont="1" applyBorder="1"/>
    <xf numFmtId="0" fontId="1" fillId="0" borderId="2" xfId="0" applyFont="1" applyFill="1" applyBorder="1"/>
    <xf numFmtId="10" fontId="1" fillId="0" borderId="3" xfId="0" applyNumberFormat="1" applyFont="1" applyBorder="1" applyProtection="1">
      <protection locked="0"/>
    </xf>
    <xf numFmtId="43" fontId="1" fillId="0" borderId="3" xfId="1" applyFont="1" applyBorder="1" applyProtection="1">
      <protection locked="0"/>
    </xf>
    <xf numFmtId="5" fontId="1" fillId="0" borderId="4" xfId="0" applyNumberFormat="1" applyFont="1" applyBorder="1" applyProtection="1">
      <protection locked="0"/>
    </xf>
    <xf numFmtId="5" fontId="1" fillId="0" borderId="4" xfId="0" applyNumberFormat="1" applyFont="1" applyFill="1" applyBorder="1" applyProtection="1">
      <protection locked="0"/>
    </xf>
    <xf numFmtId="10" fontId="1" fillId="0" borderId="3" xfId="1" applyNumberFormat="1" applyFont="1" applyBorder="1" applyProtection="1">
      <protection locked="0"/>
    </xf>
    <xf numFmtId="0" fontId="1" fillId="0" borderId="0" xfId="0" quotePrefix="1" applyFont="1" applyFill="1" applyAlignment="1" applyProtection="1">
      <alignment horizontal="centerContinuous"/>
      <protection locked="0"/>
    </xf>
    <xf numFmtId="0" fontId="1" fillId="0" borderId="0" xfId="0" applyFont="1" applyFill="1" applyBorder="1" applyAlignment="1" applyProtection="1">
      <alignment horizontal="center"/>
      <protection locked="0"/>
    </xf>
    <xf numFmtId="0" fontId="1" fillId="0" borderId="0" xfId="0" applyFont="1" applyFill="1" applyAlignment="1">
      <alignment horizontal="center"/>
    </xf>
    <xf numFmtId="0" fontId="2" fillId="0" borderId="0" xfId="0" applyFont="1" applyFill="1" applyAlignment="1">
      <alignment horizontal="centerContinuous"/>
    </xf>
    <xf numFmtId="0" fontId="1" fillId="0" borderId="0" xfId="0" applyFont="1" applyFill="1" applyAlignment="1">
      <alignment horizontal="centerContinuous"/>
    </xf>
    <xf numFmtId="0" fontId="1" fillId="0" borderId="0" xfId="0" quotePrefix="1" applyFont="1" applyAlignment="1">
      <alignment horizontal="center"/>
    </xf>
    <xf numFmtId="0" fontId="5" fillId="0" borderId="0" xfId="0" quotePrefix="1" applyFont="1" applyAlignment="1">
      <alignment horizontal="center"/>
    </xf>
    <xf numFmtId="0" fontId="1" fillId="0" borderId="0" xfId="0" applyFont="1" applyBorder="1" applyAlignment="1" applyProtection="1">
      <alignment horizontal="center"/>
      <protection locked="0"/>
    </xf>
    <xf numFmtId="0" fontId="5" fillId="0" borderId="0" xfId="0" applyFont="1" applyAlignment="1">
      <alignment horizontal="center"/>
    </xf>
    <xf numFmtId="10" fontId="1" fillId="0" borderId="0" xfId="3" applyNumberFormat="1" applyFont="1" applyFill="1" applyProtection="1">
      <protection locked="0"/>
    </xf>
    <xf numFmtId="10" fontId="1" fillId="0" borderId="0" xfId="0" applyNumberFormat="1" applyFont="1" applyFill="1" applyProtection="1">
      <protection locked="0"/>
    </xf>
    <xf numFmtId="10" fontId="1" fillId="0" borderId="0" xfId="3" applyNumberFormat="1" applyFont="1" applyFill="1"/>
    <xf numFmtId="9" fontId="1" fillId="0" borderId="0" xfId="3" applyFont="1" applyFill="1"/>
    <xf numFmtId="164" fontId="1" fillId="0" borderId="0" xfId="0" applyNumberFormat="1" applyFont="1" applyFill="1" applyProtection="1">
      <protection locked="0"/>
    </xf>
    <xf numFmtId="10" fontId="1" fillId="0" borderId="2" xfId="3" applyNumberFormat="1" applyFont="1" applyFill="1" applyBorder="1" applyProtection="1">
      <protection locked="0"/>
    </xf>
    <xf numFmtId="10" fontId="1" fillId="0" borderId="3" xfId="3" applyNumberFormat="1" applyFont="1" applyFill="1" applyBorder="1" applyProtection="1">
      <protection locked="0"/>
    </xf>
    <xf numFmtId="0" fontId="1" fillId="0" borderId="2" xfId="0" applyFont="1" applyBorder="1" applyProtection="1">
      <protection locked="0"/>
    </xf>
    <xf numFmtId="43" fontId="1" fillId="0" borderId="2" xfId="1" applyFont="1" applyBorder="1" applyProtection="1">
      <protection locked="0"/>
    </xf>
    <xf numFmtId="5" fontId="1" fillId="0" borderId="2" xfId="0" applyNumberFormat="1" applyFont="1" applyBorder="1" applyProtection="1">
      <protection locked="0"/>
    </xf>
    <xf numFmtId="10" fontId="1" fillId="0" borderId="2" xfId="1" applyNumberFormat="1" applyFont="1" applyBorder="1" applyProtection="1">
      <protection locked="0"/>
    </xf>
    <xf numFmtId="10" fontId="1" fillId="0" borderId="0" xfId="0" applyNumberFormat="1" applyFont="1" applyBorder="1" applyProtection="1">
      <protection locked="0"/>
    </xf>
    <xf numFmtId="43" fontId="1" fillId="0" borderId="0" xfId="1" applyFont="1" applyBorder="1" applyProtection="1">
      <protection locked="0"/>
    </xf>
    <xf numFmtId="5" fontId="1" fillId="0" borderId="0" xfId="0" applyNumberFormat="1" applyFont="1" applyBorder="1" applyProtection="1">
      <protection locked="0"/>
    </xf>
    <xf numFmtId="5" fontId="1" fillId="0" borderId="0" xfId="0" applyNumberFormat="1" applyFont="1" applyFill="1" applyBorder="1" applyProtection="1">
      <protection locked="0"/>
    </xf>
    <xf numFmtId="10" fontId="1" fillId="0" borderId="0" xfId="1" applyNumberFormat="1" applyFont="1" applyBorder="1" applyProtection="1">
      <protection locked="0"/>
    </xf>
    <xf numFmtId="10" fontId="1" fillId="0" borderId="0" xfId="3" applyNumberFormat="1" applyFont="1" applyFill="1" applyBorder="1" applyProtection="1">
      <protection locked="0"/>
    </xf>
    <xf numFmtId="0" fontId="1" fillId="0" borderId="2" xfId="0" applyFont="1" applyFill="1" applyBorder="1" applyAlignment="1">
      <alignment horizontal="center"/>
    </xf>
    <xf numFmtId="5" fontId="1" fillId="0" borderId="0" xfId="1" applyNumberFormat="1" applyFont="1" applyFill="1" applyProtection="1">
      <protection locked="0"/>
    </xf>
    <xf numFmtId="5" fontId="1" fillId="0" borderId="0" xfId="0" applyNumberFormat="1" applyFont="1" applyFill="1"/>
    <xf numFmtId="0" fontId="0" fillId="0" borderId="0" xfId="0" applyFill="1"/>
    <xf numFmtId="0" fontId="5" fillId="0" borderId="0" xfId="0" quotePrefix="1" applyFont="1" applyFill="1" applyAlignment="1">
      <alignment horizontal="center"/>
    </xf>
    <xf numFmtId="5" fontId="0" fillId="0" borderId="0" xfId="0" applyNumberFormat="1"/>
    <xf numFmtId="0" fontId="6" fillId="0" borderId="1" xfId="0" applyFont="1" applyBorder="1" applyProtection="1">
      <protection locked="0"/>
    </xf>
    <xf numFmtId="0" fontId="6" fillId="0" borderId="1" xfId="0" applyFont="1" applyBorder="1"/>
    <xf numFmtId="0" fontId="6" fillId="0" borderId="0" xfId="0" applyFont="1" applyProtection="1">
      <protection locked="0"/>
    </xf>
    <xf numFmtId="0" fontId="6" fillId="0" borderId="0" xfId="0" applyFont="1"/>
    <xf numFmtId="0" fontId="7" fillId="0" borderId="0" xfId="0" applyFont="1"/>
    <xf numFmtId="0" fontId="6" fillId="0" borderId="5" xfId="0" applyFont="1" applyBorder="1" applyAlignment="1" applyProtection="1">
      <alignment vertical="top" wrapText="1"/>
      <protection locked="0"/>
    </xf>
    <xf numFmtId="0" fontId="6" fillId="0" borderId="5" xfId="0" applyFont="1" applyBorder="1" applyAlignment="1" applyProtection="1">
      <protection locked="0"/>
    </xf>
    <xf numFmtId="0" fontId="6" fillId="0" borderId="0" xfId="0" applyFont="1" applyAlignment="1" applyProtection="1">
      <alignment horizontal="left"/>
      <protection locked="0"/>
    </xf>
    <xf numFmtId="0" fontId="6" fillId="0" borderId="0" xfId="0" applyFont="1" applyBorder="1" applyAlignment="1" applyProtection="1">
      <alignment vertical="top" wrapText="1"/>
      <protection locked="0"/>
    </xf>
    <xf numFmtId="0" fontId="6" fillId="0" borderId="0" xfId="0" applyFont="1" applyAlignment="1" applyProtection="1">
      <protection locked="0"/>
    </xf>
    <xf numFmtId="0" fontId="8" fillId="0" borderId="0" xfId="0" quotePrefix="1" applyFont="1" applyAlignment="1">
      <alignment horizontal="right"/>
    </xf>
    <xf numFmtId="0" fontId="9" fillId="0" borderId="0" xfId="0" applyFont="1"/>
    <xf numFmtId="0" fontId="6" fillId="0" borderId="0" xfId="0" quotePrefix="1" applyFont="1" applyAlignment="1">
      <alignment horizontal="left"/>
    </xf>
    <xf numFmtId="0" fontId="6" fillId="0" borderId="2" xfId="0" applyFont="1" applyBorder="1"/>
    <xf numFmtId="0" fontId="6" fillId="0" borderId="2" xfId="0" applyFont="1" applyBorder="1" applyAlignment="1" applyProtection="1">
      <alignment wrapText="1"/>
      <protection locked="0"/>
    </xf>
    <xf numFmtId="0" fontId="6" fillId="0" borderId="2" xfId="0" applyFont="1" applyBorder="1" applyProtection="1">
      <protection locked="0"/>
    </xf>
    <xf numFmtId="0" fontId="10" fillId="0" borderId="0" xfId="0" quotePrefix="1" applyFont="1" applyProtection="1">
      <protection locked="0"/>
    </xf>
    <xf numFmtId="0" fontId="10" fillId="0" borderId="0" xfId="0" quotePrefix="1" applyFont="1"/>
    <xf numFmtId="0" fontId="10" fillId="0" borderId="2" xfId="0" quotePrefix="1" applyFont="1" applyBorder="1"/>
    <xf numFmtId="43" fontId="1" fillId="0" borderId="0" xfId="1" applyNumberFormat="1" applyFont="1" applyProtection="1">
      <protection locked="0"/>
    </xf>
    <xf numFmtId="0" fontId="1" fillId="0" borderId="1" xfId="0" applyFont="1" applyBorder="1" applyAlignment="1" applyProtection="1">
      <alignment horizontal="center"/>
      <protection locked="0"/>
    </xf>
    <xf numFmtId="0" fontId="5" fillId="0" borderId="2" xfId="0" applyFont="1" applyBorder="1" applyAlignment="1">
      <alignment horizontal="center"/>
    </xf>
    <xf numFmtId="0" fontId="6" fillId="0" borderId="5" xfId="0" applyFont="1" applyBorder="1" applyAlignment="1" applyProtection="1">
      <alignment horizontal="justify" vertical="top" wrapText="1"/>
      <protection locked="0"/>
    </xf>
    <xf numFmtId="0" fontId="6" fillId="0" borderId="0"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2" fillId="0" borderId="0" xfId="0" applyFont="1" applyFill="1" applyAlignment="1">
      <alignment horizontal="center"/>
    </xf>
    <xf numFmtId="0" fontId="1" fillId="0" borderId="1" xfId="0" applyFont="1" applyBorder="1" applyAlignment="1" applyProtection="1">
      <alignment horizontal="center"/>
      <protection locked="0"/>
    </xf>
    <xf numFmtId="0" fontId="6" fillId="0" borderId="2" xfId="0" applyFont="1" applyBorder="1" applyAlignment="1" applyProtection="1">
      <alignment horizontal="right"/>
      <protection locked="0"/>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EXCEL/Special%20Project%202011-2012/2011%20Workpapers%20for%20Rate%20C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illing Determinants"/>
      <sheetName val="Present Revenue"/>
      <sheetName val="FRO1"/>
      <sheetName val="Sheet1"/>
      <sheetName val="Analysis Proposed Rev by Rate"/>
      <sheetName val="Analysis Prop Rev JIM TESTIMONY"/>
      <sheetName val="Target Revenues"/>
      <sheetName val="Rate Design Workpapers Res"/>
      <sheetName val="Rate Design Workpapers GS"/>
      <sheetName val="RateDesign Wkprs GSD-GSDT"/>
      <sheetName val="Rate Design Workpapers GSTOU"/>
      <sheetName val="Rate Design Workpapers LP-LPT"/>
      <sheetName val="Rate Design Workpapers PX-PXT"/>
      <sheetName val="Rate Design Workpapers SBS-ISS"/>
      <sheetName val="Rate Design Workpapers OS-3"/>
      <sheetName val="MFR A-2"/>
      <sheetName val="MFR A-3"/>
      <sheetName val="MFR A-5"/>
      <sheetName val="MFR E-8"/>
      <sheetName val="MFR E-12"/>
      <sheetName val="MFR E-13a"/>
      <sheetName val="MFR E-13b"/>
      <sheetName val="MFR E-13c"/>
      <sheetName val="MFR E-13d"/>
      <sheetName val="MFR E-14"/>
      <sheetName val="Summary of Rates"/>
      <sheetName val="Rate Summary for FPSC Staff"/>
      <sheetName val="Rate Summary for Field"/>
      <sheetName val="Service Fees for Field"/>
      <sheetName val="Fuel and Adders"/>
      <sheetName val="Rate Design Workpapers Res-OLD"/>
      <sheetName val="Rate Design Workpapers Resident"/>
    </sheetNames>
    <sheetDataSet>
      <sheetData sheetId="0" refreshError="1">
        <row r="111">
          <cell r="C111" t="str">
            <v xml:space="preserve">DOCKET NO.:  </v>
          </cell>
        </row>
        <row r="117">
          <cell r="C117" t="str">
            <v>Projected Test Year Ended 12/31/12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5"/>
  <sheetViews>
    <sheetView tabSelected="1" view="pageBreakPreview" zoomScale="110" zoomScaleNormal="100" zoomScaleSheetLayoutView="110" workbookViewId="0">
      <selection activeCell="B70" sqref="B70"/>
    </sheetView>
  </sheetViews>
  <sheetFormatPr defaultRowHeight="15.9" x14ac:dyDescent="0.35"/>
  <cols>
    <col min="1" max="1" width="4.33203125" customWidth="1"/>
    <col min="2" max="2" width="12.08203125" customWidth="1"/>
    <col min="3" max="3" width="3.33203125" customWidth="1"/>
    <col min="4" max="4" width="6.83203125" customWidth="1"/>
    <col min="5" max="5" width="2.58203125" customWidth="1"/>
    <col min="6" max="6" width="6.08203125" customWidth="1"/>
    <col min="7" max="7" width="3.25" customWidth="1"/>
    <col min="8" max="8" width="9.83203125" customWidth="1"/>
    <col min="9" max="9" width="2.08203125" customWidth="1"/>
    <col min="10" max="10" width="12.33203125" customWidth="1"/>
    <col min="11" max="11" width="2.33203125" customWidth="1"/>
    <col min="12" max="12" width="11.33203125" customWidth="1"/>
    <col min="13" max="13" width="2.25" customWidth="1"/>
    <col min="14" max="14" width="11.75" customWidth="1"/>
    <col min="15" max="15" width="2.58203125" customWidth="1"/>
    <col min="16" max="16" width="7.83203125" customWidth="1"/>
    <col min="17" max="17" width="2" customWidth="1"/>
    <col min="18" max="18" width="8" customWidth="1"/>
    <col min="19" max="19" width="2" customWidth="1"/>
    <col min="20" max="20" width="9.58203125" customWidth="1"/>
    <col min="21" max="21" width="2.08203125" customWidth="1"/>
    <col min="22" max="22" width="11.75" customWidth="1"/>
    <col min="24" max="24" width="11.33203125" bestFit="1" customWidth="1"/>
  </cols>
  <sheetData>
    <row r="1" spans="1:22" x14ac:dyDescent="0.35">
      <c r="A1" s="60" t="s">
        <v>27</v>
      </c>
      <c r="B1" s="61"/>
      <c r="C1" s="61"/>
      <c r="D1" s="61"/>
      <c r="E1" s="61"/>
      <c r="F1" s="60" t="s">
        <v>0</v>
      </c>
      <c r="G1" s="61"/>
      <c r="H1" s="60"/>
      <c r="I1" s="61"/>
      <c r="J1" s="61"/>
      <c r="K1" s="61"/>
      <c r="L1" s="61"/>
      <c r="M1" s="61"/>
      <c r="N1" s="61"/>
      <c r="O1" s="61"/>
      <c r="P1" s="61"/>
      <c r="Q1" s="61"/>
      <c r="R1" s="61"/>
      <c r="S1" s="61"/>
      <c r="T1" s="87" t="s">
        <v>32</v>
      </c>
      <c r="U1" s="87"/>
      <c r="V1" s="87"/>
    </row>
    <row r="2" spans="1:22" ht="15.75" customHeight="1" x14ac:dyDescent="0.35">
      <c r="A2" s="62" t="s">
        <v>1</v>
      </c>
      <c r="B2" s="63"/>
      <c r="C2" s="63"/>
      <c r="D2" s="63"/>
      <c r="E2" s="63"/>
      <c r="F2" s="64"/>
      <c r="G2" s="64"/>
      <c r="H2" s="82" t="s">
        <v>25</v>
      </c>
      <c r="I2" s="82"/>
      <c r="J2" s="82"/>
      <c r="K2" s="82"/>
      <c r="L2" s="82"/>
      <c r="M2" s="82"/>
      <c r="N2" s="82"/>
      <c r="O2" s="65"/>
      <c r="P2" s="66" t="s">
        <v>62</v>
      </c>
      <c r="Q2" s="63"/>
      <c r="R2" s="67"/>
      <c r="S2" s="63"/>
      <c r="T2" s="63"/>
      <c r="U2" s="63"/>
      <c r="V2" s="63"/>
    </row>
    <row r="3" spans="1:22" x14ac:dyDescent="0.35">
      <c r="A3" s="63"/>
      <c r="B3" s="63"/>
      <c r="C3" s="63"/>
      <c r="D3" s="63"/>
      <c r="E3" s="63"/>
      <c r="F3" s="68"/>
      <c r="G3" s="68"/>
      <c r="H3" s="83"/>
      <c r="I3" s="83"/>
      <c r="J3" s="83"/>
      <c r="K3" s="83"/>
      <c r="L3" s="83"/>
      <c r="M3" s="83"/>
      <c r="N3" s="83"/>
      <c r="O3" s="68"/>
      <c r="P3" s="69"/>
      <c r="Q3" s="70" t="s">
        <v>24</v>
      </c>
      <c r="R3" s="67" t="s">
        <v>38</v>
      </c>
      <c r="S3" s="64"/>
      <c r="T3" s="64"/>
      <c r="U3" s="64"/>
      <c r="V3" s="63"/>
    </row>
    <row r="4" spans="1:22" x14ac:dyDescent="0.35">
      <c r="A4" s="62" t="s">
        <v>2</v>
      </c>
      <c r="B4" s="63"/>
      <c r="C4" s="63"/>
      <c r="D4" s="63"/>
      <c r="E4" s="63"/>
      <c r="F4" s="68"/>
      <c r="G4" s="68"/>
      <c r="H4" s="83"/>
      <c r="I4" s="83"/>
      <c r="J4" s="83"/>
      <c r="K4" s="83"/>
      <c r="L4" s="83"/>
      <c r="M4" s="83"/>
      <c r="N4" s="83"/>
      <c r="O4" s="68"/>
      <c r="P4" s="69"/>
      <c r="Q4" s="70" t="s">
        <v>37</v>
      </c>
      <c r="R4" s="71" t="s">
        <v>28</v>
      </c>
      <c r="S4" s="64"/>
      <c r="T4" s="64"/>
      <c r="U4" s="64"/>
      <c r="V4" s="63"/>
    </row>
    <row r="5" spans="1:22" x14ac:dyDescent="0.35">
      <c r="A5" s="63"/>
      <c r="B5" s="63"/>
      <c r="C5" s="63"/>
      <c r="D5" s="63"/>
      <c r="E5" s="63"/>
      <c r="F5" s="68"/>
      <c r="G5" s="68"/>
      <c r="H5" s="83"/>
      <c r="I5" s="83"/>
      <c r="J5" s="83"/>
      <c r="K5" s="83"/>
      <c r="L5" s="83"/>
      <c r="M5" s="83"/>
      <c r="N5" s="83"/>
      <c r="O5" s="68"/>
      <c r="P5" s="69"/>
      <c r="Q5" s="70" t="s">
        <v>37</v>
      </c>
      <c r="R5" s="72" t="s">
        <v>29</v>
      </c>
      <c r="S5" s="64"/>
      <c r="T5" s="64"/>
      <c r="U5" s="64"/>
      <c r="V5" s="63"/>
    </row>
    <row r="6" spans="1:22" x14ac:dyDescent="0.35">
      <c r="A6" s="62" t="s">
        <v>30</v>
      </c>
      <c r="B6" s="63"/>
      <c r="C6" s="63"/>
      <c r="D6" s="63"/>
      <c r="E6" s="63"/>
      <c r="F6" s="68"/>
      <c r="G6" s="68"/>
      <c r="H6" s="83"/>
      <c r="I6" s="83"/>
      <c r="J6" s="83"/>
      <c r="K6" s="83"/>
      <c r="L6" s="83"/>
      <c r="M6" s="83"/>
      <c r="N6" s="83"/>
      <c r="O6" s="68"/>
      <c r="P6" s="67" t="s">
        <v>63</v>
      </c>
      <c r="Q6" s="64"/>
      <c r="R6" s="64"/>
      <c r="S6" s="64"/>
      <c r="T6" s="71"/>
      <c r="U6" s="64"/>
      <c r="V6" s="63"/>
    </row>
    <row r="7" spans="1:22" ht="48.2" customHeight="1" x14ac:dyDescent="0.35">
      <c r="A7" s="73"/>
      <c r="B7" s="73"/>
      <c r="C7" s="73"/>
      <c r="D7" s="73"/>
      <c r="E7" s="73"/>
      <c r="F7" s="74"/>
      <c r="G7" s="74"/>
      <c r="H7" s="84"/>
      <c r="I7" s="84"/>
      <c r="J7" s="84"/>
      <c r="K7" s="84"/>
      <c r="L7" s="84"/>
      <c r="M7" s="84"/>
      <c r="N7" s="84"/>
      <c r="O7" s="74"/>
      <c r="P7" s="73"/>
      <c r="Q7" s="73"/>
      <c r="R7" s="75"/>
      <c r="S7" s="73"/>
      <c r="T7" s="73"/>
      <c r="U7" s="73"/>
      <c r="V7" s="73"/>
    </row>
    <row r="8" spans="1:22" x14ac:dyDescent="0.35">
      <c r="A8" s="1"/>
      <c r="B8" s="1"/>
      <c r="C8" s="1"/>
      <c r="D8" s="1"/>
      <c r="E8" s="1"/>
      <c r="F8" s="1"/>
      <c r="G8" s="1"/>
      <c r="H8" s="1"/>
      <c r="I8" s="1"/>
      <c r="J8" s="1"/>
      <c r="K8" s="1"/>
      <c r="L8" s="1"/>
      <c r="M8" s="1"/>
      <c r="N8" s="1"/>
      <c r="O8" s="1"/>
      <c r="P8" s="1"/>
      <c r="Q8" s="1"/>
      <c r="R8" s="1"/>
      <c r="S8" s="1"/>
      <c r="T8" s="1"/>
      <c r="U8" s="1"/>
      <c r="V8" s="1"/>
    </row>
    <row r="9" spans="1:22" x14ac:dyDescent="0.35">
      <c r="A9" s="1" t="s">
        <v>31</v>
      </c>
      <c r="B9" s="1"/>
      <c r="C9" s="1"/>
      <c r="D9" s="1"/>
      <c r="E9" s="1"/>
      <c r="F9" s="1"/>
      <c r="G9" s="1"/>
      <c r="H9" s="1"/>
      <c r="I9" s="1"/>
      <c r="J9" s="1"/>
      <c r="K9" s="1"/>
      <c r="L9" s="1"/>
      <c r="M9" s="1"/>
      <c r="N9" s="1"/>
      <c r="O9" s="1"/>
      <c r="P9" s="1"/>
      <c r="Q9" s="1"/>
      <c r="R9" s="1"/>
      <c r="S9" s="1"/>
      <c r="T9" s="1"/>
      <c r="U9" s="1"/>
      <c r="V9" s="1"/>
    </row>
    <row r="10" spans="1:22" x14ac:dyDescent="0.35">
      <c r="A10" s="33" t="s">
        <v>4</v>
      </c>
      <c r="B10" s="33" t="s">
        <v>5</v>
      </c>
      <c r="C10" s="33"/>
      <c r="D10" s="4" t="s">
        <v>6</v>
      </c>
      <c r="E10" s="6"/>
      <c r="F10" s="4" t="s">
        <v>7</v>
      </c>
      <c r="G10" s="13"/>
      <c r="H10" s="4" t="s">
        <v>8</v>
      </c>
      <c r="I10" s="13"/>
      <c r="J10" s="4" t="s">
        <v>9</v>
      </c>
      <c r="K10" s="13"/>
      <c r="L10" s="4" t="s">
        <v>10</v>
      </c>
      <c r="M10" s="13"/>
      <c r="N10" s="4" t="s">
        <v>13</v>
      </c>
      <c r="O10" s="13"/>
      <c r="P10" s="4" t="s">
        <v>14</v>
      </c>
      <c r="Q10" s="32"/>
      <c r="R10" s="28" t="s">
        <v>15</v>
      </c>
      <c r="S10" s="57"/>
      <c r="T10" s="58" t="s">
        <v>22</v>
      </c>
      <c r="U10" s="30"/>
      <c r="V10" s="58" t="s">
        <v>23</v>
      </c>
    </row>
    <row r="11" spans="1:22" x14ac:dyDescent="0.35">
      <c r="A11" s="1"/>
      <c r="B11" s="1"/>
      <c r="C11" s="1"/>
      <c r="D11" s="1"/>
      <c r="E11" s="1"/>
      <c r="F11" s="1"/>
      <c r="G11" s="1"/>
      <c r="H11" s="3" t="s">
        <v>44</v>
      </c>
      <c r="I11" s="1"/>
      <c r="J11" s="6" t="s">
        <v>44</v>
      </c>
      <c r="K11" s="1"/>
      <c r="L11" s="7" t="s">
        <v>44</v>
      </c>
      <c r="M11" s="1"/>
      <c r="N11" s="7"/>
      <c r="O11" s="1"/>
      <c r="P11" s="5" t="s">
        <v>55</v>
      </c>
      <c r="Q11" s="5"/>
      <c r="R11" s="5"/>
      <c r="T11" s="85" t="s">
        <v>57</v>
      </c>
      <c r="U11" s="85"/>
      <c r="V11" s="85"/>
    </row>
    <row r="12" spans="1:22" x14ac:dyDescent="0.35">
      <c r="A12" s="1"/>
      <c r="B12" s="1"/>
      <c r="C12" s="1"/>
      <c r="D12" s="86" t="s">
        <v>43</v>
      </c>
      <c r="E12" s="86"/>
      <c r="F12" s="86"/>
      <c r="G12" s="1"/>
      <c r="H12" s="3" t="s">
        <v>47</v>
      </c>
      <c r="I12" s="1"/>
      <c r="J12" s="6" t="s">
        <v>48</v>
      </c>
      <c r="K12" s="1"/>
      <c r="L12" s="3" t="s">
        <v>51</v>
      </c>
      <c r="M12" s="1"/>
      <c r="N12" s="7"/>
      <c r="O12" s="1"/>
      <c r="P12" s="9" t="s">
        <v>56</v>
      </c>
      <c r="Q12" s="5"/>
      <c r="R12" s="10"/>
      <c r="T12" s="30" t="s">
        <v>61</v>
      </c>
      <c r="U12" s="31"/>
      <c r="V12" s="29" t="s">
        <v>60</v>
      </c>
    </row>
    <row r="13" spans="1:22" x14ac:dyDescent="0.35">
      <c r="A13" s="36" t="s">
        <v>35</v>
      </c>
      <c r="B13" s="3" t="s">
        <v>39</v>
      </c>
      <c r="C13" s="3"/>
      <c r="G13" s="1"/>
      <c r="H13" s="3" t="s">
        <v>45</v>
      </c>
      <c r="I13" s="1"/>
      <c r="J13" s="6" t="s">
        <v>49</v>
      </c>
      <c r="K13" s="1"/>
      <c r="L13" s="6" t="s">
        <v>53</v>
      </c>
      <c r="M13" s="13"/>
      <c r="N13" s="30" t="s">
        <v>54</v>
      </c>
      <c r="O13" s="1"/>
      <c r="Q13" s="9"/>
      <c r="R13" s="11"/>
      <c r="T13" s="30" t="s">
        <v>58</v>
      </c>
      <c r="U13" s="32"/>
      <c r="V13" s="30" t="s">
        <v>58</v>
      </c>
    </row>
    <row r="14" spans="1:22" x14ac:dyDescent="0.35">
      <c r="A14" s="81" t="s">
        <v>36</v>
      </c>
      <c r="B14" s="8" t="s">
        <v>40</v>
      </c>
      <c r="C14" s="35"/>
      <c r="D14" s="8" t="s">
        <v>41</v>
      </c>
      <c r="E14" s="1"/>
      <c r="F14" s="80" t="s">
        <v>42</v>
      </c>
      <c r="G14" s="1"/>
      <c r="H14" s="8" t="s">
        <v>46</v>
      </c>
      <c r="I14" s="1"/>
      <c r="J14" s="12" t="s">
        <v>50</v>
      </c>
      <c r="K14" s="1"/>
      <c r="L14" s="12" t="s">
        <v>52</v>
      </c>
      <c r="M14" s="13"/>
      <c r="N14" s="54" t="s">
        <v>44</v>
      </c>
      <c r="O14" s="1"/>
      <c r="P14" s="8" t="s">
        <v>41</v>
      </c>
      <c r="Q14" s="1"/>
      <c r="R14" s="80" t="s">
        <v>42</v>
      </c>
      <c r="T14" s="12" t="s">
        <v>59</v>
      </c>
      <c r="U14" s="13"/>
      <c r="V14" s="12" t="s">
        <v>59</v>
      </c>
    </row>
    <row r="15" spans="1:22" x14ac:dyDescent="0.35">
      <c r="A15" s="36"/>
      <c r="B15" s="1"/>
      <c r="C15" s="1"/>
      <c r="D15" s="1"/>
      <c r="E15" s="1"/>
      <c r="F15" s="1"/>
      <c r="G15" s="1"/>
      <c r="H15" s="1"/>
      <c r="I15" s="1"/>
      <c r="J15" s="13"/>
      <c r="K15" s="1"/>
      <c r="L15" s="13"/>
      <c r="M15" s="13"/>
      <c r="N15" s="13"/>
      <c r="O15" s="1"/>
      <c r="P15" s="1"/>
      <c r="Q15" s="1"/>
      <c r="R15" s="1"/>
      <c r="T15" s="13"/>
      <c r="U15" s="13"/>
      <c r="V15" s="13"/>
    </row>
    <row r="16" spans="1:22" x14ac:dyDescent="0.35">
      <c r="A16" s="34">
        <v>1</v>
      </c>
      <c r="B16" s="2" t="s">
        <v>16</v>
      </c>
      <c r="C16" s="2"/>
      <c r="D16" s="14">
        <v>3.9800000000000002E-2</v>
      </c>
      <c r="E16" s="14"/>
      <c r="F16" s="15">
        <f t="shared" ref="F16:F24" si="0">D16/$D$29</f>
        <v>0.98271604938271606</v>
      </c>
      <c r="G16" s="1"/>
      <c r="H16" s="16">
        <v>972075</v>
      </c>
      <c r="I16" s="1"/>
      <c r="J16" s="17">
        <f>N16-L16-H16</f>
        <v>43270746</v>
      </c>
      <c r="K16" s="1"/>
      <c r="L16" s="55">
        <v>60179</v>
      </c>
      <c r="M16" s="13"/>
      <c r="N16" s="56">
        <v>44303000</v>
      </c>
      <c r="O16" s="1"/>
      <c r="P16" s="14">
        <v>6.4600000000000005E-2</v>
      </c>
      <c r="Q16" s="14"/>
      <c r="R16" s="15">
        <f t="shared" ref="R16:R22" si="1">P16/$P$29</f>
        <v>0.99845440494590432</v>
      </c>
      <c r="T16" s="37">
        <f>ROUND(N16/661275484,4)</f>
        <v>6.7000000000000004E-2</v>
      </c>
      <c r="U16" s="38"/>
      <c r="V16" s="37">
        <f>ROUND(N16/296889368,4)</f>
        <v>0.1492</v>
      </c>
    </row>
    <row r="17" spans="1:24" x14ac:dyDescent="0.35">
      <c r="A17" s="36"/>
      <c r="B17" s="1"/>
      <c r="C17" s="1"/>
      <c r="D17" s="14"/>
      <c r="E17" s="14"/>
      <c r="F17" s="1"/>
      <c r="G17" s="1"/>
      <c r="H17" s="1"/>
      <c r="I17" s="1"/>
      <c r="J17" s="13"/>
      <c r="K17" s="1"/>
      <c r="L17" s="13"/>
      <c r="M17" s="13"/>
      <c r="N17" s="13"/>
      <c r="O17" s="1"/>
      <c r="P17" s="1"/>
      <c r="Q17" s="1"/>
      <c r="R17" s="1"/>
      <c r="T17" s="39"/>
      <c r="U17" s="13"/>
      <c r="V17" s="40"/>
    </row>
    <row r="18" spans="1:24" x14ac:dyDescent="0.35">
      <c r="A18" s="36">
        <v>2</v>
      </c>
      <c r="B18" s="2" t="s">
        <v>17</v>
      </c>
      <c r="C18" s="2"/>
      <c r="D18" s="38">
        <v>4.5199999999999997E-2</v>
      </c>
      <c r="E18" s="14"/>
      <c r="F18" s="15">
        <f t="shared" si="0"/>
        <v>1.1160493827160494</v>
      </c>
      <c r="G18" s="1"/>
      <c r="H18" s="16">
        <v>117224</v>
      </c>
      <c r="I18" s="1"/>
      <c r="J18" s="17">
        <f>N18-L18-H18</f>
        <v>2252390</v>
      </c>
      <c r="K18" s="1"/>
      <c r="L18" s="55">
        <v>2386</v>
      </c>
      <c r="M18" s="13"/>
      <c r="N18" s="56">
        <v>2372000</v>
      </c>
      <c r="O18" s="1"/>
      <c r="P18" s="38">
        <v>6.8000000000000005E-2</v>
      </c>
      <c r="Q18" s="14"/>
      <c r="R18" s="15">
        <f t="shared" si="1"/>
        <v>1.0510046367851624</v>
      </c>
      <c r="T18" s="37">
        <f>ROUND(N18/39358159,4)</f>
        <v>6.0299999999999999E-2</v>
      </c>
      <c r="U18" s="38"/>
      <c r="V18" s="37">
        <f>ROUND(N18/20535968,4)</f>
        <v>0.11550000000000001</v>
      </c>
    </row>
    <row r="19" spans="1:24" x14ac:dyDescent="0.35">
      <c r="A19" s="36"/>
      <c r="B19" s="1"/>
      <c r="C19" s="1"/>
      <c r="D19" s="38"/>
      <c r="E19" s="14"/>
      <c r="F19" s="18"/>
      <c r="G19" s="1"/>
      <c r="H19" s="1"/>
      <c r="I19" s="1"/>
      <c r="J19" s="13"/>
      <c r="K19" s="1"/>
      <c r="L19" s="13"/>
      <c r="M19" s="13"/>
      <c r="N19" s="13"/>
      <c r="O19" s="1"/>
      <c r="P19" s="1"/>
      <c r="Q19" s="1"/>
      <c r="R19" s="18"/>
      <c r="T19" s="39"/>
      <c r="U19" s="13"/>
      <c r="V19" s="37"/>
    </row>
    <row r="20" spans="1:24" x14ac:dyDescent="0.35">
      <c r="A20" s="36">
        <v>3</v>
      </c>
      <c r="B20" s="2" t="s">
        <v>18</v>
      </c>
      <c r="C20" s="2"/>
      <c r="D20" s="38">
        <v>5.3699999999999998E-2</v>
      </c>
      <c r="E20" s="14"/>
      <c r="F20" s="15">
        <f>D20/$D$29</f>
        <v>1.3259259259259257</v>
      </c>
      <c r="G20" s="1"/>
      <c r="H20" s="16">
        <v>55767</v>
      </c>
      <c r="I20" s="1"/>
      <c r="J20" s="17">
        <f>N20-L20-H20</f>
        <v>13124695</v>
      </c>
      <c r="K20" s="1"/>
      <c r="L20" s="55">
        <v>13538</v>
      </c>
      <c r="M20" s="13"/>
      <c r="N20" s="56">
        <v>13194000</v>
      </c>
      <c r="O20" s="1"/>
      <c r="P20" s="38">
        <v>7.4800000000000005E-2</v>
      </c>
      <c r="Q20" s="14"/>
      <c r="R20" s="15">
        <f t="shared" si="1"/>
        <v>1.1561051004636786</v>
      </c>
      <c r="T20" s="37">
        <f>ROUND(N20/280025536,4)</f>
        <v>4.7100000000000003E-2</v>
      </c>
      <c r="U20" s="38"/>
      <c r="V20" s="37">
        <f>ROUND(N20/102783730,4)</f>
        <v>0.12839999999999999</v>
      </c>
    </row>
    <row r="21" spans="1:24" x14ac:dyDescent="0.35">
      <c r="A21" s="36"/>
      <c r="B21" s="1"/>
      <c r="C21" s="1"/>
      <c r="D21" s="14"/>
      <c r="E21" s="14"/>
      <c r="F21" s="18"/>
      <c r="G21" s="1"/>
      <c r="H21" s="1"/>
      <c r="I21" s="1"/>
      <c r="J21" s="13"/>
      <c r="K21" s="1"/>
      <c r="L21" s="17"/>
      <c r="M21" s="13"/>
      <c r="N21" s="13"/>
      <c r="O21" s="1"/>
      <c r="P21" s="1"/>
      <c r="Q21" s="1"/>
      <c r="R21" s="18"/>
      <c r="T21" s="39"/>
      <c r="U21" s="13"/>
      <c r="V21" s="37"/>
    </row>
    <row r="22" spans="1:24" x14ac:dyDescent="0.35">
      <c r="A22" s="36">
        <v>4</v>
      </c>
      <c r="B22" s="2" t="s">
        <v>19</v>
      </c>
      <c r="C22" s="2"/>
      <c r="D22" s="14">
        <v>3.2399999999999998E-2</v>
      </c>
      <c r="E22" s="14"/>
      <c r="F22" s="15">
        <f t="shared" si="0"/>
        <v>0.79999999999999993</v>
      </c>
      <c r="G22" s="1"/>
      <c r="H22" s="16">
        <v>0</v>
      </c>
      <c r="I22" s="1"/>
      <c r="J22" s="17">
        <f>N22-L22-H22</f>
        <v>7090731</v>
      </c>
      <c r="K22" s="1"/>
      <c r="L22" s="55">
        <v>13269</v>
      </c>
      <c r="M22" s="13"/>
      <c r="N22" s="56">
        <v>7104000</v>
      </c>
      <c r="O22" s="1"/>
      <c r="P22" s="14">
        <v>6.1499999999999999E-2</v>
      </c>
      <c r="Q22" s="14"/>
      <c r="R22" s="15">
        <f t="shared" si="1"/>
        <v>0.95054095826893359</v>
      </c>
      <c r="T22" s="37">
        <f>ROUND(N22/117258678,4)</f>
        <v>6.0600000000000001E-2</v>
      </c>
      <c r="U22" s="38"/>
      <c r="V22" s="37">
        <f>N22/33933019</f>
        <v>0.20935360923824667</v>
      </c>
    </row>
    <row r="23" spans="1:24" x14ac:dyDescent="0.35">
      <c r="A23" s="36"/>
      <c r="B23" s="1"/>
      <c r="C23" s="1"/>
      <c r="D23" s="14"/>
      <c r="E23" s="14"/>
      <c r="F23" s="18"/>
      <c r="G23" s="1"/>
      <c r="H23" s="1"/>
      <c r="I23" s="1"/>
      <c r="J23" s="13"/>
      <c r="K23" s="1"/>
      <c r="L23" s="17"/>
      <c r="M23" s="13"/>
      <c r="N23" s="13"/>
      <c r="O23" s="1"/>
      <c r="P23" s="1"/>
      <c r="Q23" s="1"/>
      <c r="R23" s="18"/>
      <c r="T23" s="39"/>
      <c r="U23" s="13"/>
      <c r="V23" s="37"/>
    </row>
    <row r="24" spans="1:24" x14ac:dyDescent="0.35">
      <c r="A24" s="36">
        <v>5</v>
      </c>
      <c r="B24" s="2" t="s">
        <v>20</v>
      </c>
      <c r="C24" s="2"/>
      <c r="D24" s="14">
        <v>8.3999999999999995E-3</v>
      </c>
      <c r="E24" s="14"/>
      <c r="F24" s="15">
        <f t="shared" si="0"/>
        <v>0.2074074074074074</v>
      </c>
      <c r="G24" s="1"/>
      <c r="H24" s="16">
        <v>0</v>
      </c>
      <c r="I24" s="1"/>
      <c r="J24" s="17">
        <f>N24-L24-H24</f>
        <v>6570000</v>
      </c>
      <c r="K24" s="1"/>
      <c r="L24" s="55">
        <v>0</v>
      </c>
      <c r="M24" s="13"/>
      <c r="N24" s="56">
        <v>6570000</v>
      </c>
      <c r="O24" s="1"/>
      <c r="P24" s="14">
        <v>3.5299999999999998E-2</v>
      </c>
      <c r="Q24" s="14"/>
      <c r="R24" s="15">
        <f>P24/$P$29</f>
        <v>0.54559505409582687</v>
      </c>
      <c r="T24" s="37">
        <f>ROUND(N24/137205454,4)</f>
        <v>4.7899999999999998E-2</v>
      </c>
      <c r="U24" s="38"/>
      <c r="V24" s="37">
        <f>ROUND(N24/29451507,4)</f>
        <v>0.22309999999999999</v>
      </c>
    </row>
    <row r="25" spans="1:24" x14ac:dyDescent="0.35">
      <c r="A25" s="36"/>
      <c r="B25" s="1"/>
      <c r="C25" s="1"/>
      <c r="D25" s="14"/>
      <c r="E25" s="14"/>
      <c r="F25" s="18"/>
      <c r="G25" s="1"/>
      <c r="H25" s="1"/>
      <c r="I25" s="1"/>
      <c r="J25" s="13"/>
      <c r="K25" s="1"/>
      <c r="L25" s="17"/>
      <c r="M25" s="13"/>
      <c r="N25" s="13"/>
      <c r="O25" s="1"/>
      <c r="P25" s="1"/>
      <c r="Q25" s="1"/>
      <c r="R25" s="18"/>
      <c r="T25" s="39"/>
      <c r="U25" s="13"/>
      <c r="V25" s="37"/>
    </row>
    <row r="26" spans="1:24" x14ac:dyDescent="0.35">
      <c r="A26" s="36">
        <v>6</v>
      </c>
      <c r="B26" s="2" t="s">
        <v>21</v>
      </c>
      <c r="C26" s="2"/>
      <c r="D26" s="14">
        <v>7.17E-2</v>
      </c>
      <c r="E26" s="14"/>
      <c r="F26" s="15">
        <f>D26/$D$29</f>
        <v>1.7703703703703704</v>
      </c>
      <c r="G26" s="1"/>
      <c r="H26" s="16">
        <v>0</v>
      </c>
      <c r="I26" s="1"/>
      <c r="J26" s="17">
        <f>N26-L26-H26</f>
        <v>849106</v>
      </c>
      <c r="K26" s="1"/>
      <c r="L26" s="55">
        <v>894</v>
      </c>
      <c r="M26" s="13"/>
      <c r="N26" s="56">
        <v>850000</v>
      </c>
      <c r="O26" s="1"/>
      <c r="P26" s="14">
        <v>8.2299999999999998E-2</v>
      </c>
      <c r="Q26" s="14"/>
      <c r="R26" s="15">
        <f>P26/$P$29</f>
        <v>1.2720247295208655</v>
      </c>
      <c r="T26" s="37">
        <f>ROUND(N26/25940025,4)</f>
        <v>3.2800000000000003E-2</v>
      </c>
      <c r="U26" s="38"/>
      <c r="V26" s="37">
        <f>ROUND(N26/14895808,4)</f>
        <v>5.7099999999999998E-2</v>
      </c>
    </row>
    <row r="27" spans="1:24" x14ac:dyDescent="0.35">
      <c r="A27" s="36"/>
      <c r="B27" s="1"/>
      <c r="C27" s="1"/>
      <c r="D27" s="14"/>
      <c r="E27" s="14"/>
      <c r="F27" s="18"/>
      <c r="G27" s="1"/>
      <c r="H27" s="1"/>
      <c r="I27" s="1"/>
      <c r="J27" s="13"/>
      <c r="K27" s="1"/>
      <c r="L27" s="17"/>
      <c r="M27" s="13"/>
      <c r="N27" s="13"/>
      <c r="O27" s="1"/>
      <c r="P27" s="1"/>
      <c r="Q27" s="1"/>
      <c r="R27" s="18" t="s">
        <v>3</v>
      </c>
      <c r="T27" s="39"/>
      <c r="U27" s="13"/>
      <c r="V27" s="41" t="s">
        <v>3</v>
      </c>
      <c r="X27" s="59"/>
    </row>
    <row r="28" spans="1:24" x14ac:dyDescent="0.35">
      <c r="A28" s="36"/>
      <c r="B28" s="1"/>
      <c r="C28" s="1"/>
      <c r="D28" s="19"/>
      <c r="E28" s="1"/>
      <c r="F28" s="20"/>
      <c r="G28" s="1"/>
      <c r="H28" s="21"/>
      <c r="I28" s="1"/>
      <c r="J28" s="22"/>
      <c r="K28" s="1"/>
      <c r="L28" s="22"/>
      <c r="M28" s="13"/>
      <c r="N28" s="22"/>
      <c r="O28" s="1"/>
      <c r="P28" s="19" t="s">
        <v>3</v>
      </c>
      <c r="Q28" s="1"/>
      <c r="R28" s="21"/>
      <c r="T28" s="42" t="s">
        <v>3</v>
      </c>
      <c r="U28" s="13"/>
      <c r="V28" s="22"/>
    </row>
    <row r="29" spans="1:24" ht="16.45" thickBot="1" x14ac:dyDescent="0.4">
      <c r="A29" s="36">
        <v>7</v>
      </c>
      <c r="B29" s="2" t="s">
        <v>11</v>
      </c>
      <c r="C29" s="2"/>
      <c r="D29" s="23">
        <v>4.0500000000000001E-2</v>
      </c>
      <c r="E29" s="1"/>
      <c r="F29" s="24">
        <f>D29/$D$29</f>
        <v>1</v>
      </c>
      <c r="G29" s="1"/>
      <c r="H29" s="25">
        <f>SUM(H16:H27)</f>
        <v>1145066</v>
      </c>
      <c r="I29" s="1"/>
      <c r="J29" s="26">
        <f>SUM(J16:J27)</f>
        <v>73157668</v>
      </c>
      <c r="K29" s="1"/>
      <c r="L29" s="26">
        <f>SUM(L16:L27)</f>
        <v>90266</v>
      </c>
      <c r="M29" s="13"/>
      <c r="N29" s="26">
        <f>SUM(N16:N27)</f>
        <v>74393000</v>
      </c>
      <c r="O29" s="1"/>
      <c r="P29" s="27">
        <v>6.4699999999999994E-2</v>
      </c>
      <c r="Q29" s="1"/>
      <c r="R29" s="24">
        <f>P29/$P$29</f>
        <v>1</v>
      </c>
      <c r="T29" s="43">
        <f>ROUND(N29/1261063336,4)</f>
        <v>5.8999999999999997E-2</v>
      </c>
      <c r="U29" s="13"/>
      <c r="V29" s="43">
        <f>74393000/(497870382+619018)</f>
        <v>0.14923687444507347</v>
      </c>
    </row>
    <row r="30" spans="1:24" ht="16.45" thickTop="1" x14ac:dyDescent="0.35">
      <c r="A30" s="36"/>
      <c r="B30" s="2"/>
      <c r="C30" s="2"/>
      <c r="D30" s="48"/>
      <c r="E30" s="1"/>
      <c r="F30" s="49"/>
      <c r="G30" s="1"/>
      <c r="H30" s="50"/>
      <c r="I30" s="1"/>
      <c r="J30" s="51"/>
      <c r="K30" s="1"/>
      <c r="L30" s="50"/>
      <c r="M30" s="1"/>
      <c r="N30" s="50"/>
      <c r="O30" s="1"/>
      <c r="P30" s="52"/>
      <c r="Q30" s="1"/>
      <c r="R30" s="49"/>
      <c r="T30" s="53"/>
      <c r="U30" s="13"/>
      <c r="V30" s="53"/>
    </row>
    <row r="31" spans="1:24" x14ac:dyDescent="0.35">
      <c r="A31" s="36"/>
      <c r="B31" s="76"/>
      <c r="C31" s="2"/>
      <c r="D31" s="48"/>
      <c r="E31" s="1"/>
      <c r="F31" s="49"/>
      <c r="G31" s="1"/>
      <c r="H31" s="50"/>
      <c r="I31" s="1"/>
      <c r="J31" s="51"/>
      <c r="K31" s="1"/>
      <c r="L31" s="50"/>
      <c r="M31" s="1"/>
      <c r="N31" s="50"/>
      <c r="O31" s="1"/>
      <c r="P31" s="52"/>
      <c r="Q31" s="1"/>
      <c r="R31" s="49"/>
      <c r="T31" s="53"/>
      <c r="U31" s="13"/>
      <c r="V31" s="53"/>
    </row>
    <row r="32" spans="1:24" x14ac:dyDescent="0.35">
      <c r="A32" s="36"/>
      <c r="B32" s="76"/>
      <c r="C32" s="2"/>
      <c r="D32" s="48"/>
      <c r="E32" s="1"/>
      <c r="F32" s="49"/>
      <c r="G32" s="1"/>
      <c r="H32" s="50"/>
      <c r="I32" s="1"/>
      <c r="J32" s="51"/>
      <c r="K32" s="1"/>
      <c r="L32" s="50"/>
      <c r="M32" s="1"/>
      <c r="N32" s="50"/>
      <c r="O32" s="1"/>
      <c r="P32" s="52"/>
      <c r="Q32" s="1"/>
      <c r="R32" s="49"/>
      <c r="T32" s="53"/>
      <c r="U32" s="13"/>
      <c r="V32" s="53"/>
    </row>
    <row r="33" spans="1:22" x14ac:dyDescent="0.35">
      <c r="A33" s="36"/>
      <c r="B33" s="77"/>
      <c r="C33" s="2"/>
      <c r="D33" s="48"/>
      <c r="E33" s="1"/>
      <c r="F33" s="49"/>
      <c r="G33" s="1"/>
      <c r="H33" s="50"/>
      <c r="I33" s="1"/>
      <c r="J33" s="51"/>
      <c r="K33" s="1"/>
      <c r="L33" s="50"/>
      <c r="M33" s="1"/>
      <c r="N33" s="50"/>
      <c r="O33" s="1"/>
      <c r="P33" s="52"/>
      <c r="Q33" s="1"/>
      <c r="R33" s="49"/>
      <c r="T33" s="53"/>
      <c r="U33" s="13"/>
      <c r="V33" s="53"/>
    </row>
    <row r="34" spans="1:22" x14ac:dyDescent="0.35">
      <c r="A34" s="36"/>
      <c r="B34" s="76"/>
      <c r="C34" s="2"/>
      <c r="D34" s="48"/>
      <c r="E34" s="1"/>
      <c r="F34" s="49"/>
      <c r="G34" s="1"/>
      <c r="H34" s="50"/>
      <c r="I34" s="1"/>
      <c r="J34" s="51"/>
      <c r="K34" s="1"/>
      <c r="L34" s="50"/>
      <c r="M34" s="1"/>
      <c r="N34" s="50"/>
      <c r="O34" s="1"/>
      <c r="P34" s="52"/>
      <c r="Q34" s="1"/>
      <c r="R34" s="49"/>
      <c r="T34" s="53"/>
      <c r="U34" s="13"/>
      <c r="V34" s="53"/>
    </row>
    <row r="35" spans="1:22" x14ac:dyDescent="0.35">
      <c r="A35" s="36"/>
      <c r="B35" s="76"/>
      <c r="C35" s="2"/>
      <c r="D35" s="48"/>
      <c r="E35" s="1"/>
      <c r="F35" s="49"/>
      <c r="G35" s="1"/>
      <c r="H35" s="50"/>
      <c r="I35" s="1"/>
      <c r="J35" s="51"/>
      <c r="K35" s="1"/>
      <c r="L35" s="50"/>
      <c r="M35" s="1"/>
      <c r="N35" s="50"/>
      <c r="O35" s="1"/>
      <c r="P35" s="52"/>
      <c r="Q35" s="1"/>
      <c r="R35" s="49"/>
      <c r="T35" s="53"/>
      <c r="U35" s="13"/>
      <c r="V35" s="53"/>
    </row>
    <row r="36" spans="1:22" x14ac:dyDescent="0.35">
      <c r="A36" s="36"/>
      <c r="B36" s="76"/>
      <c r="C36" s="2"/>
      <c r="D36" s="48"/>
      <c r="E36" s="1"/>
      <c r="F36" s="49"/>
      <c r="G36" s="1"/>
      <c r="H36" s="50"/>
      <c r="I36" s="1"/>
      <c r="J36" s="51"/>
      <c r="K36" s="1"/>
      <c r="L36" s="50"/>
      <c r="M36" s="1"/>
      <c r="N36" s="50"/>
      <c r="O36" s="1"/>
      <c r="P36" s="52"/>
      <c r="Q36" s="1"/>
      <c r="R36" s="49"/>
      <c r="T36" s="53"/>
      <c r="U36" s="13"/>
      <c r="V36" s="53"/>
    </row>
    <row r="37" spans="1:22" x14ac:dyDescent="0.35">
      <c r="A37" s="44"/>
      <c r="B37" s="78"/>
      <c r="C37" s="21"/>
      <c r="D37" s="19"/>
      <c r="E37" s="21"/>
      <c r="F37" s="45"/>
      <c r="G37" s="21"/>
      <c r="H37" s="46"/>
      <c r="I37" s="21"/>
      <c r="J37" s="46"/>
      <c r="K37" s="21"/>
      <c r="L37" s="46"/>
      <c r="M37" s="21"/>
      <c r="N37" s="46"/>
      <c r="O37" s="21"/>
      <c r="P37" s="21"/>
      <c r="Q37" s="21"/>
      <c r="R37" s="46"/>
      <c r="S37" s="21"/>
      <c r="T37" s="47"/>
      <c r="U37" s="22"/>
      <c r="V37" s="45"/>
    </row>
    <row r="38" spans="1:22" x14ac:dyDescent="0.35">
      <c r="A38" s="2" t="s">
        <v>26</v>
      </c>
      <c r="B38" s="1"/>
      <c r="C38" s="1"/>
      <c r="D38" s="1"/>
      <c r="E38" s="1"/>
      <c r="F38" s="1"/>
      <c r="G38" s="1"/>
      <c r="H38" s="1"/>
      <c r="I38" s="1"/>
      <c r="J38" s="1"/>
      <c r="K38" s="1"/>
      <c r="L38" s="1"/>
      <c r="M38" s="1"/>
      <c r="N38" s="1"/>
      <c r="O38" s="1"/>
      <c r="P38" s="1"/>
      <c r="Q38" s="1"/>
      <c r="R38" s="2" t="s">
        <v>12</v>
      </c>
      <c r="S38" s="1"/>
      <c r="T38" s="1"/>
      <c r="U38" s="1"/>
      <c r="V38" s="1"/>
    </row>
    <row r="39" spans="1:22" x14ac:dyDescent="0.35">
      <c r="A39" s="60" t="s">
        <v>27</v>
      </c>
      <c r="B39" s="61"/>
      <c r="C39" s="61"/>
      <c r="D39" s="61"/>
      <c r="E39" s="61"/>
      <c r="F39" s="60" t="s">
        <v>0</v>
      </c>
      <c r="G39" s="61"/>
      <c r="H39" s="60"/>
      <c r="I39" s="61"/>
      <c r="J39" s="61"/>
      <c r="K39" s="61"/>
      <c r="L39" s="61"/>
      <c r="M39" s="61"/>
      <c r="N39" s="61"/>
      <c r="O39" s="61"/>
      <c r="P39" s="61"/>
      <c r="Q39" s="61"/>
      <c r="R39" s="61"/>
      <c r="S39" s="61"/>
      <c r="T39" s="87" t="s">
        <v>33</v>
      </c>
      <c r="U39" s="87"/>
      <c r="V39" s="87"/>
    </row>
    <row r="40" spans="1:22" x14ac:dyDescent="0.35">
      <c r="A40" s="62" t="s">
        <v>1</v>
      </c>
      <c r="B40" s="63"/>
      <c r="C40" s="63"/>
      <c r="D40" s="63"/>
      <c r="E40" s="63"/>
      <c r="F40" s="64"/>
      <c r="G40" s="64"/>
      <c r="H40" s="82" t="s">
        <v>25</v>
      </c>
      <c r="I40" s="82"/>
      <c r="J40" s="82"/>
      <c r="K40" s="82"/>
      <c r="L40" s="82"/>
      <c r="M40" s="82"/>
      <c r="N40" s="82"/>
      <c r="O40" s="65"/>
      <c r="P40" s="66" t="s">
        <v>62</v>
      </c>
      <c r="Q40" s="63"/>
      <c r="R40" s="67"/>
      <c r="S40" s="63"/>
      <c r="T40" s="63"/>
      <c r="U40" s="63"/>
      <c r="V40" s="63"/>
    </row>
    <row r="41" spans="1:22" x14ac:dyDescent="0.35">
      <c r="A41" s="63"/>
      <c r="B41" s="63"/>
      <c r="C41" s="63"/>
      <c r="D41" s="63"/>
      <c r="E41" s="63"/>
      <c r="F41" s="68"/>
      <c r="G41" s="68"/>
      <c r="H41" s="83"/>
      <c r="I41" s="83"/>
      <c r="J41" s="83"/>
      <c r="K41" s="83"/>
      <c r="L41" s="83"/>
      <c r="M41" s="83"/>
      <c r="N41" s="83"/>
      <c r="O41" s="68"/>
      <c r="P41" s="69"/>
      <c r="Q41" s="70" t="s">
        <v>24</v>
      </c>
      <c r="R41" s="67" t="s">
        <v>38</v>
      </c>
      <c r="S41" s="64"/>
      <c r="T41" s="64"/>
      <c r="U41" s="64"/>
      <c r="V41" s="63"/>
    </row>
    <row r="42" spans="1:22" x14ac:dyDescent="0.35">
      <c r="A42" s="62" t="s">
        <v>2</v>
      </c>
      <c r="B42" s="63"/>
      <c r="C42" s="63"/>
      <c r="D42" s="63"/>
      <c r="E42" s="63"/>
      <c r="F42" s="68"/>
      <c r="G42" s="68"/>
      <c r="H42" s="83"/>
      <c r="I42" s="83"/>
      <c r="J42" s="83"/>
      <c r="K42" s="83"/>
      <c r="L42" s="83"/>
      <c r="M42" s="83"/>
      <c r="N42" s="83"/>
      <c r="O42" s="68"/>
      <c r="P42" s="69"/>
      <c r="Q42" s="70" t="s">
        <v>37</v>
      </c>
      <c r="R42" s="71" t="s">
        <v>28</v>
      </c>
      <c r="S42" s="64"/>
      <c r="T42" s="64"/>
      <c r="U42" s="64"/>
      <c r="V42" s="63"/>
    </row>
    <row r="43" spans="1:22" x14ac:dyDescent="0.35">
      <c r="A43" s="63"/>
      <c r="B43" s="63"/>
      <c r="C43" s="63"/>
      <c r="D43" s="63"/>
      <c r="E43" s="63"/>
      <c r="F43" s="68"/>
      <c r="G43" s="68"/>
      <c r="H43" s="83"/>
      <c r="I43" s="83"/>
      <c r="J43" s="83"/>
      <c r="K43" s="83"/>
      <c r="L43" s="83"/>
      <c r="M43" s="83"/>
      <c r="N43" s="83"/>
      <c r="O43" s="68"/>
      <c r="P43" s="69"/>
      <c r="Q43" s="70" t="s">
        <v>37</v>
      </c>
      <c r="R43" s="72" t="s">
        <v>29</v>
      </c>
      <c r="S43" s="64"/>
      <c r="T43" s="64"/>
      <c r="U43" s="64"/>
      <c r="V43" s="63"/>
    </row>
    <row r="44" spans="1:22" x14ac:dyDescent="0.35">
      <c r="A44" s="62" t="s">
        <v>30</v>
      </c>
      <c r="B44" s="63"/>
      <c r="C44" s="63"/>
      <c r="D44" s="63"/>
      <c r="E44" s="63"/>
      <c r="F44" s="68"/>
      <c r="G44" s="68"/>
      <c r="H44" s="83"/>
      <c r="I44" s="83"/>
      <c r="J44" s="83"/>
      <c r="K44" s="83"/>
      <c r="L44" s="83"/>
      <c r="M44" s="83"/>
      <c r="N44" s="83"/>
      <c r="O44" s="68"/>
      <c r="P44" s="67" t="s">
        <v>63</v>
      </c>
      <c r="Q44" s="64"/>
      <c r="R44" s="64"/>
      <c r="S44" s="64"/>
      <c r="T44" s="71"/>
      <c r="U44" s="64"/>
      <c r="V44" s="63"/>
    </row>
    <row r="45" spans="1:22" ht="46.75" customHeight="1" x14ac:dyDescent="0.35">
      <c r="A45" s="73"/>
      <c r="B45" s="73"/>
      <c r="C45" s="73"/>
      <c r="D45" s="73"/>
      <c r="E45" s="73"/>
      <c r="F45" s="74"/>
      <c r="G45" s="74"/>
      <c r="H45" s="84"/>
      <c r="I45" s="84"/>
      <c r="J45" s="84"/>
      <c r="K45" s="84"/>
      <c r="L45" s="84"/>
      <c r="M45" s="84"/>
      <c r="N45" s="84"/>
      <c r="O45" s="74"/>
      <c r="P45" s="73"/>
      <c r="Q45" s="73"/>
      <c r="R45" s="75"/>
      <c r="S45" s="73"/>
      <c r="T45" s="73"/>
      <c r="U45" s="73"/>
      <c r="V45" s="73"/>
    </row>
    <row r="46" spans="1:22" x14ac:dyDescent="0.35">
      <c r="A46" s="1"/>
      <c r="B46" s="1"/>
      <c r="C46" s="1"/>
      <c r="D46" s="1"/>
      <c r="E46" s="1"/>
      <c r="F46" s="1"/>
      <c r="G46" s="1"/>
      <c r="H46" s="1"/>
      <c r="I46" s="1"/>
      <c r="J46" s="1"/>
      <c r="K46" s="1"/>
      <c r="L46" s="1"/>
      <c r="M46" s="1"/>
      <c r="N46" s="1"/>
      <c r="O46" s="1"/>
      <c r="P46" s="1"/>
      <c r="Q46" s="1"/>
      <c r="R46" s="1"/>
      <c r="S46" s="1"/>
      <c r="T46" s="1"/>
      <c r="U46" s="1"/>
      <c r="V46" s="1"/>
    </row>
    <row r="47" spans="1:22" x14ac:dyDescent="0.35">
      <c r="A47" s="1" t="s">
        <v>34</v>
      </c>
      <c r="B47" s="1"/>
      <c r="C47" s="1"/>
      <c r="D47" s="1"/>
      <c r="E47" s="1"/>
      <c r="F47" s="1"/>
      <c r="G47" s="1"/>
      <c r="H47" s="1"/>
      <c r="I47" s="1"/>
      <c r="J47" s="1"/>
      <c r="K47" s="1"/>
      <c r="L47" s="1"/>
      <c r="M47" s="1"/>
      <c r="N47" s="1"/>
      <c r="O47" s="1"/>
      <c r="P47" s="1"/>
      <c r="Q47" s="1"/>
      <c r="R47" s="1"/>
      <c r="S47" s="1"/>
      <c r="T47" s="1"/>
      <c r="U47" s="1"/>
      <c r="V47" s="1"/>
    </row>
    <row r="48" spans="1:22" x14ac:dyDescent="0.35">
      <c r="A48" s="33" t="s">
        <v>4</v>
      </c>
      <c r="B48" s="33" t="s">
        <v>5</v>
      </c>
      <c r="C48" s="33"/>
      <c r="D48" s="4" t="s">
        <v>6</v>
      </c>
      <c r="E48" s="6"/>
      <c r="F48" s="4" t="s">
        <v>7</v>
      </c>
      <c r="G48" s="13"/>
      <c r="H48" s="4" t="s">
        <v>8</v>
      </c>
      <c r="I48" s="13"/>
      <c r="J48" s="4" t="s">
        <v>9</v>
      </c>
      <c r="K48" s="13"/>
      <c r="L48" s="4" t="s">
        <v>10</v>
      </c>
      <c r="M48" s="13"/>
      <c r="N48" s="4" t="s">
        <v>13</v>
      </c>
      <c r="O48" s="13"/>
      <c r="P48" s="4" t="s">
        <v>14</v>
      </c>
      <c r="Q48" s="32"/>
      <c r="R48" s="28" t="s">
        <v>15</v>
      </c>
      <c r="S48" s="57"/>
      <c r="T48" s="58" t="s">
        <v>22</v>
      </c>
      <c r="U48" s="30"/>
      <c r="V48" s="58" t="s">
        <v>23</v>
      </c>
    </row>
    <row r="49" spans="1:22" x14ac:dyDescent="0.35">
      <c r="A49" s="1"/>
      <c r="B49" s="1"/>
      <c r="C49" s="1"/>
      <c r="D49" s="1"/>
      <c r="E49" s="1"/>
      <c r="F49" s="1"/>
      <c r="G49" s="1"/>
      <c r="H49" s="3" t="s">
        <v>44</v>
      </c>
      <c r="I49" s="1"/>
      <c r="J49" s="6" t="s">
        <v>44</v>
      </c>
      <c r="K49" s="1"/>
      <c r="L49" s="7" t="s">
        <v>44</v>
      </c>
      <c r="M49" s="1"/>
      <c r="N49" s="7"/>
      <c r="O49" s="1"/>
      <c r="P49" s="5" t="s">
        <v>55</v>
      </c>
      <c r="Q49" s="5"/>
      <c r="R49" s="5"/>
      <c r="T49" s="85" t="s">
        <v>57</v>
      </c>
      <c r="U49" s="85"/>
      <c r="V49" s="85"/>
    </row>
    <row r="50" spans="1:22" x14ac:dyDescent="0.35">
      <c r="A50" s="1"/>
      <c r="B50" s="1"/>
      <c r="C50" s="1"/>
      <c r="D50" s="86" t="s">
        <v>43</v>
      </c>
      <c r="E50" s="86"/>
      <c r="F50" s="86"/>
      <c r="G50" s="1"/>
      <c r="H50" s="3" t="s">
        <v>47</v>
      </c>
      <c r="I50" s="1"/>
      <c r="J50" s="6" t="s">
        <v>48</v>
      </c>
      <c r="K50" s="1"/>
      <c r="L50" s="3" t="s">
        <v>51</v>
      </c>
      <c r="M50" s="1"/>
      <c r="N50" s="7"/>
      <c r="O50" s="1"/>
      <c r="P50" s="9" t="s">
        <v>56</v>
      </c>
      <c r="Q50" s="5"/>
      <c r="R50" s="10"/>
      <c r="T50" s="30" t="s">
        <v>61</v>
      </c>
      <c r="U50" s="31"/>
      <c r="V50" s="29" t="s">
        <v>60</v>
      </c>
    </row>
    <row r="51" spans="1:22" x14ac:dyDescent="0.35">
      <c r="A51" s="36" t="s">
        <v>35</v>
      </c>
      <c r="B51" s="3" t="s">
        <v>39</v>
      </c>
      <c r="C51" s="3"/>
      <c r="G51" s="1"/>
      <c r="H51" s="3" t="s">
        <v>45</v>
      </c>
      <c r="I51" s="1"/>
      <c r="J51" s="6" t="s">
        <v>49</v>
      </c>
      <c r="K51" s="1"/>
      <c r="L51" s="6" t="s">
        <v>53</v>
      </c>
      <c r="M51" s="13"/>
      <c r="N51" s="30" t="s">
        <v>54</v>
      </c>
      <c r="O51" s="1"/>
      <c r="Q51" s="9"/>
      <c r="R51" s="11"/>
      <c r="T51" s="30" t="s">
        <v>58</v>
      </c>
      <c r="U51" s="32"/>
      <c r="V51" s="30" t="s">
        <v>58</v>
      </c>
    </row>
    <row r="52" spans="1:22" x14ac:dyDescent="0.35">
      <c r="A52" s="81" t="s">
        <v>36</v>
      </c>
      <c r="B52" s="80" t="s">
        <v>40</v>
      </c>
      <c r="C52" s="35"/>
      <c r="D52" s="80" t="s">
        <v>41</v>
      </c>
      <c r="E52" s="1"/>
      <c r="F52" s="80" t="s">
        <v>42</v>
      </c>
      <c r="G52" s="1"/>
      <c r="H52" s="80" t="s">
        <v>46</v>
      </c>
      <c r="I52" s="1"/>
      <c r="J52" s="12" t="s">
        <v>50</v>
      </c>
      <c r="K52" s="1"/>
      <c r="L52" s="12" t="s">
        <v>52</v>
      </c>
      <c r="M52" s="13"/>
      <c r="N52" s="54" t="s">
        <v>44</v>
      </c>
      <c r="O52" s="1"/>
      <c r="P52" s="80" t="s">
        <v>41</v>
      </c>
      <c r="Q52" s="1"/>
      <c r="R52" s="80" t="s">
        <v>42</v>
      </c>
      <c r="T52" s="12" t="s">
        <v>59</v>
      </c>
      <c r="U52" s="13"/>
      <c r="V52" s="12" t="s">
        <v>59</v>
      </c>
    </row>
    <row r="53" spans="1:22" x14ac:dyDescent="0.35">
      <c r="A53" s="36"/>
      <c r="B53" s="1"/>
      <c r="C53" s="1"/>
      <c r="D53" s="1"/>
      <c r="E53" s="1"/>
      <c r="F53" s="1"/>
      <c r="G53" s="1"/>
      <c r="H53" s="1"/>
      <c r="I53" s="1"/>
      <c r="J53" s="13"/>
      <c r="K53" s="1"/>
      <c r="L53" s="13"/>
      <c r="M53" s="13"/>
      <c r="N53" s="13"/>
      <c r="O53" s="1"/>
      <c r="P53" s="1"/>
      <c r="Q53" s="1"/>
      <c r="R53" s="1"/>
      <c r="T53" s="13"/>
      <c r="U53" s="13"/>
      <c r="V53" s="13"/>
    </row>
    <row r="54" spans="1:22" x14ac:dyDescent="0.35">
      <c r="A54" s="34">
        <v>1</v>
      </c>
      <c r="B54" s="2" t="s">
        <v>16</v>
      </c>
      <c r="C54" s="2"/>
      <c r="D54" s="14">
        <v>4.3799999999999999E-2</v>
      </c>
      <c r="E54" s="14"/>
      <c r="F54" s="15">
        <f>D54/$D$67</f>
        <v>1.0814814814814815</v>
      </c>
      <c r="G54" s="1"/>
      <c r="H54" s="16">
        <v>972075</v>
      </c>
      <c r="I54" s="1"/>
      <c r="J54" s="17">
        <f>N54-L54-H54</f>
        <v>43270746</v>
      </c>
      <c r="K54" s="1"/>
      <c r="L54" s="55">
        <f>L16</f>
        <v>60179</v>
      </c>
      <c r="M54" s="13"/>
      <c r="N54" s="56">
        <v>44303000</v>
      </c>
      <c r="O54" s="1"/>
      <c r="P54" s="14">
        <v>6.9400000000000003E-2</v>
      </c>
      <c r="Q54" s="14"/>
      <c r="R54" s="15">
        <f>P54/$P$67</f>
        <v>1.072642967542504</v>
      </c>
      <c r="T54" s="37">
        <f>ROUND(N54/661275484,4)</f>
        <v>6.7000000000000004E-2</v>
      </c>
      <c r="U54" s="38"/>
      <c r="V54" s="37">
        <f>ROUND(N54/296889368,4)</f>
        <v>0.1492</v>
      </c>
    </row>
    <row r="55" spans="1:22" x14ac:dyDescent="0.35">
      <c r="A55" s="36"/>
      <c r="B55" s="1"/>
      <c r="C55" s="1"/>
      <c r="D55" s="14"/>
      <c r="E55" s="14"/>
      <c r="F55" s="1"/>
      <c r="G55" s="1"/>
      <c r="H55" s="1"/>
      <c r="I55" s="1"/>
      <c r="J55" s="13"/>
      <c r="K55" s="1"/>
      <c r="L55" s="13"/>
      <c r="M55" s="13"/>
      <c r="N55" s="13"/>
      <c r="O55" s="1"/>
      <c r="P55" s="1"/>
      <c r="Q55" s="1"/>
      <c r="R55" s="1"/>
      <c r="T55" s="39"/>
      <c r="U55" s="13"/>
      <c r="V55" s="40"/>
    </row>
    <row r="56" spans="1:22" x14ac:dyDescent="0.35">
      <c r="A56" s="36">
        <v>2</v>
      </c>
      <c r="B56" s="2" t="s">
        <v>17</v>
      </c>
      <c r="C56" s="2"/>
      <c r="D56" s="38">
        <v>5.4300000000000001E-2</v>
      </c>
      <c r="E56" s="14"/>
      <c r="F56" s="15">
        <f>D56/$D$67</f>
        <v>1.3407407407407408</v>
      </c>
      <c r="G56" s="1"/>
      <c r="H56" s="16">
        <v>117224</v>
      </c>
      <c r="I56" s="1"/>
      <c r="J56" s="17">
        <f>N56-L56-H56</f>
        <v>2252390</v>
      </c>
      <c r="K56" s="1"/>
      <c r="L56" s="55">
        <f>L18</f>
        <v>2386</v>
      </c>
      <c r="M56" s="13"/>
      <c r="N56" s="56">
        <v>2372000</v>
      </c>
      <c r="O56" s="1"/>
      <c r="P56" s="38">
        <v>7.8399999999999997E-2</v>
      </c>
      <c r="Q56" s="14"/>
      <c r="R56" s="15">
        <f>P56/$P$67</f>
        <v>1.2117465224111283</v>
      </c>
      <c r="T56" s="37">
        <f>ROUND(N56/39358159,4)</f>
        <v>6.0299999999999999E-2</v>
      </c>
      <c r="U56" s="38"/>
      <c r="V56" s="37">
        <f>ROUND(N56/20535968,4)</f>
        <v>0.11550000000000001</v>
      </c>
    </row>
    <row r="57" spans="1:22" x14ac:dyDescent="0.35">
      <c r="A57" s="36"/>
      <c r="B57" s="1"/>
      <c r="C57" s="1"/>
      <c r="D57" s="38"/>
      <c r="E57" s="14"/>
      <c r="F57" s="18"/>
      <c r="G57" s="1"/>
      <c r="H57" s="1"/>
      <c r="I57" s="1"/>
      <c r="J57" s="13"/>
      <c r="K57" s="1"/>
      <c r="L57" s="55"/>
      <c r="M57" s="13"/>
      <c r="N57" s="13"/>
      <c r="O57" s="1"/>
      <c r="P57" s="1"/>
      <c r="Q57" s="1"/>
      <c r="R57" s="18"/>
      <c r="T57" s="39"/>
      <c r="U57" s="13"/>
      <c r="V57" s="37"/>
    </row>
    <row r="58" spans="1:22" x14ac:dyDescent="0.35">
      <c r="A58" s="36">
        <v>3</v>
      </c>
      <c r="B58" s="2" t="s">
        <v>18</v>
      </c>
      <c r="C58" s="2"/>
      <c r="D58" s="38">
        <v>4.4699999999999997E-2</v>
      </c>
      <c r="E58" s="14"/>
      <c r="F58" s="15">
        <f>D58/$D$67</f>
        <v>1.1037037037037036</v>
      </c>
      <c r="G58" s="1"/>
      <c r="H58" s="16">
        <v>55767</v>
      </c>
      <c r="I58" s="1"/>
      <c r="J58" s="17">
        <f>N58-L58-H58</f>
        <v>13124695</v>
      </c>
      <c r="K58" s="1"/>
      <c r="L58" s="55">
        <f t="shared" ref="L58:L64" si="2">L20</f>
        <v>13538</v>
      </c>
      <c r="M58" s="13"/>
      <c r="N58" s="56">
        <v>13194000</v>
      </c>
      <c r="O58" s="1"/>
      <c r="P58" s="38">
        <v>6.4600000000000005E-2</v>
      </c>
      <c r="Q58" s="14"/>
      <c r="R58" s="15">
        <f>P58/$P$67</f>
        <v>0.99845440494590432</v>
      </c>
      <c r="T58" s="37">
        <f>ROUND(N58/280025536,4)</f>
        <v>4.7100000000000003E-2</v>
      </c>
      <c r="U58" s="38"/>
      <c r="V58" s="37">
        <f>ROUND(N58/102783730,4)</f>
        <v>0.12839999999999999</v>
      </c>
    </row>
    <row r="59" spans="1:22" x14ac:dyDescent="0.35">
      <c r="A59" s="36"/>
      <c r="B59" s="1"/>
      <c r="C59" s="1"/>
      <c r="D59" s="14"/>
      <c r="E59" s="14"/>
      <c r="F59" s="18"/>
      <c r="G59" s="1"/>
      <c r="H59" s="1"/>
      <c r="I59" s="1"/>
      <c r="J59" s="13"/>
      <c r="K59" s="1"/>
      <c r="L59" s="55"/>
      <c r="M59" s="13"/>
      <c r="N59" s="13"/>
      <c r="O59" s="1"/>
      <c r="P59" s="1"/>
      <c r="Q59" s="1"/>
      <c r="R59" s="18"/>
      <c r="T59" s="39"/>
      <c r="U59" s="13"/>
      <c r="V59" s="37"/>
    </row>
    <row r="60" spans="1:22" x14ac:dyDescent="0.35">
      <c r="A60" s="36">
        <v>4</v>
      </c>
      <c r="B60" s="2" t="s">
        <v>19</v>
      </c>
      <c r="C60" s="2"/>
      <c r="D60" s="14">
        <v>2.4799999999999999E-2</v>
      </c>
      <c r="E60" s="14"/>
      <c r="F60" s="15">
        <f>D60/$D$67</f>
        <v>0.6123456790123456</v>
      </c>
      <c r="G60" s="1"/>
      <c r="H60" s="16">
        <v>0</v>
      </c>
      <c r="I60" s="1"/>
      <c r="J60" s="17">
        <f>N60-L60-H60</f>
        <v>7090731</v>
      </c>
      <c r="K60" s="1"/>
      <c r="L60" s="55">
        <f t="shared" si="2"/>
        <v>13269</v>
      </c>
      <c r="M60" s="13"/>
      <c r="N60" s="56">
        <v>7104000</v>
      </c>
      <c r="O60" s="1"/>
      <c r="P60" s="14">
        <v>5.2400000000000002E-2</v>
      </c>
      <c r="Q60" s="14"/>
      <c r="R60" s="15">
        <f>P60/$P$67</f>
        <v>0.80989180834621344</v>
      </c>
      <c r="T60" s="37">
        <f>ROUND(N60/117258678,4)</f>
        <v>6.0600000000000001E-2</v>
      </c>
      <c r="U60" s="38"/>
      <c r="V60" s="37">
        <f>N60/33933019</f>
        <v>0.20935360923824667</v>
      </c>
    </row>
    <row r="61" spans="1:22" x14ac:dyDescent="0.35">
      <c r="A61" s="36"/>
      <c r="B61" s="1"/>
      <c r="C61" s="1"/>
      <c r="D61" s="14"/>
      <c r="E61" s="14"/>
      <c r="F61" s="18"/>
      <c r="G61" s="1"/>
      <c r="H61" s="1"/>
      <c r="I61" s="1"/>
      <c r="J61" s="13"/>
      <c r="K61" s="1"/>
      <c r="L61" s="55"/>
      <c r="M61" s="13"/>
      <c r="N61" s="13"/>
      <c r="O61" s="1"/>
      <c r="P61" s="1"/>
      <c r="Q61" s="1"/>
      <c r="R61" s="18"/>
      <c r="T61" s="39"/>
      <c r="U61" s="13"/>
      <c r="V61" s="37"/>
    </row>
    <row r="62" spans="1:22" x14ac:dyDescent="0.35">
      <c r="A62" s="36">
        <v>5</v>
      </c>
      <c r="B62" s="2" t="s">
        <v>20</v>
      </c>
      <c r="C62" s="2"/>
      <c r="D62" s="14">
        <v>6.6E-3</v>
      </c>
      <c r="E62" s="14"/>
      <c r="F62" s="15">
        <f>D62/$D$67</f>
        <v>0.16296296296296295</v>
      </c>
      <c r="G62" s="1"/>
      <c r="H62" s="16">
        <v>0</v>
      </c>
      <c r="I62" s="1"/>
      <c r="J62" s="17">
        <f>N62-L62-H62</f>
        <v>6570000</v>
      </c>
      <c r="K62" s="1"/>
      <c r="L62" s="55">
        <f t="shared" si="2"/>
        <v>0</v>
      </c>
      <c r="M62" s="13"/>
      <c r="N62" s="56">
        <v>6570000</v>
      </c>
      <c r="O62" s="1"/>
      <c r="P62" s="14">
        <v>3.3099999999999997E-2</v>
      </c>
      <c r="Q62" s="14"/>
      <c r="R62" s="15">
        <f>P62/$P$67</f>
        <v>0.51159196290571873</v>
      </c>
      <c r="T62" s="37">
        <f>ROUND(N62/137205454,4)</f>
        <v>4.7899999999999998E-2</v>
      </c>
      <c r="U62" s="38"/>
      <c r="V62" s="37">
        <f>ROUND(N62/29451507,4)</f>
        <v>0.22309999999999999</v>
      </c>
    </row>
    <row r="63" spans="1:22" x14ac:dyDescent="0.35">
      <c r="A63" s="36"/>
      <c r="B63" s="1"/>
      <c r="C63" s="1"/>
      <c r="D63" s="14"/>
      <c r="E63" s="14"/>
      <c r="F63" s="18"/>
      <c r="G63" s="1"/>
      <c r="H63" s="1"/>
      <c r="I63" s="1"/>
      <c r="J63" s="13"/>
      <c r="K63" s="1"/>
      <c r="L63" s="55"/>
      <c r="M63" s="13"/>
      <c r="N63" s="13"/>
      <c r="O63" s="1"/>
      <c r="P63" s="1"/>
      <c r="Q63" s="1"/>
      <c r="R63" s="18"/>
      <c r="T63" s="39"/>
      <c r="U63" s="13"/>
      <c r="V63" s="37"/>
    </row>
    <row r="64" spans="1:22" x14ac:dyDescent="0.35">
      <c r="A64" s="36">
        <v>6</v>
      </c>
      <c r="B64" s="2" t="s">
        <v>21</v>
      </c>
      <c r="C64" s="2"/>
      <c r="D64" s="14">
        <v>7.4800000000000005E-2</v>
      </c>
      <c r="E64" s="14"/>
      <c r="F64" s="79">
        <f>D64/$D$67</f>
        <v>1.8469135802469137</v>
      </c>
      <c r="G64" s="1"/>
      <c r="H64" s="16">
        <v>0</v>
      </c>
      <c r="I64" s="1"/>
      <c r="J64" s="17">
        <f>N64-L64-H64</f>
        <v>849106</v>
      </c>
      <c r="K64" s="1"/>
      <c r="L64" s="55">
        <f t="shared" si="2"/>
        <v>894</v>
      </c>
      <c r="M64" s="13"/>
      <c r="N64" s="56">
        <v>850000</v>
      </c>
      <c r="O64" s="1"/>
      <c r="P64" s="14">
        <v>8.5599999999999996E-2</v>
      </c>
      <c r="Q64" s="14"/>
      <c r="R64" s="15">
        <f>P64/$P$67</f>
        <v>1.323029366306028</v>
      </c>
      <c r="T64" s="37">
        <f>ROUND(N64/25940025,4)</f>
        <v>3.2800000000000003E-2</v>
      </c>
      <c r="U64" s="38"/>
      <c r="V64" s="37">
        <f>ROUND(N64/14895808,4)</f>
        <v>5.7099999999999998E-2</v>
      </c>
    </row>
    <row r="65" spans="1:22" x14ac:dyDescent="0.35">
      <c r="A65" s="36"/>
      <c r="B65" s="1"/>
      <c r="C65" s="1"/>
      <c r="D65" s="14"/>
      <c r="E65" s="14"/>
      <c r="F65" s="18"/>
      <c r="G65" s="1"/>
      <c r="H65" s="1"/>
      <c r="I65" s="1"/>
      <c r="J65" s="13"/>
      <c r="K65" s="1"/>
      <c r="L65" s="17"/>
      <c r="M65" s="13"/>
      <c r="N65" s="13"/>
      <c r="O65" s="1"/>
      <c r="P65" s="1"/>
      <c r="Q65" s="1"/>
      <c r="R65" s="18" t="s">
        <v>3</v>
      </c>
      <c r="T65" s="39"/>
      <c r="U65" s="13"/>
      <c r="V65" s="41" t="s">
        <v>3</v>
      </c>
    </row>
    <row r="66" spans="1:22" x14ac:dyDescent="0.35">
      <c r="A66" s="36"/>
      <c r="B66" s="1"/>
      <c r="C66" s="1"/>
      <c r="D66" s="19"/>
      <c r="E66" s="1"/>
      <c r="F66" s="20"/>
      <c r="G66" s="1"/>
      <c r="H66" s="21"/>
      <c r="I66" s="1"/>
      <c r="J66" s="22"/>
      <c r="K66" s="1"/>
      <c r="L66" s="22"/>
      <c r="M66" s="13"/>
      <c r="N66" s="22"/>
      <c r="O66" s="1"/>
      <c r="P66" s="19" t="s">
        <v>3</v>
      </c>
      <c r="Q66" s="1"/>
      <c r="R66" s="21"/>
      <c r="T66" s="42" t="s">
        <v>3</v>
      </c>
      <c r="U66" s="13"/>
      <c r="V66" s="22"/>
    </row>
    <row r="67" spans="1:22" ht="16.45" thickBot="1" x14ac:dyDescent="0.4">
      <c r="A67" s="36">
        <v>7</v>
      </c>
      <c r="B67" s="2" t="s">
        <v>11</v>
      </c>
      <c r="C67" s="2"/>
      <c r="D67" s="23">
        <v>4.0500000000000001E-2</v>
      </c>
      <c r="E67" s="1"/>
      <c r="F67" s="24">
        <f>D67/$D$67</f>
        <v>1</v>
      </c>
      <c r="G67" s="1"/>
      <c r="H67" s="25">
        <f>SUM(H54:H65)</f>
        <v>1145066</v>
      </c>
      <c r="I67" s="1"/>
      <c r="J67" s="26">
        <f>SUM(J54:J65)</f>
        <v>73157668</v>
      </c>
      <c r="K67" s="1"/>
      <c r="L67" s="26">
        <f>SUM(L54:L65)</f>
        <v>90266</v>
      </c>
      <c r="M67" s="13"/>
      <c r="N67" s="26">
        <f>SUM(N54:N65)</f>
        <v>74393000</v>
      </c>
      <c r="O67" s="1"/>
      <c r="P67" s="27">
        <v>6.4699999999999994E-2</v>
      </c>
      <c r="Q67" s="1"/>
      <c r="R67" s="24">
        <f>P67/$P$67</f>
        <v>1</v>
      </c>
      <c r="T67" s="43">
        <f>ROUND(N67/1261063336,4)</f>
        <v>5.8999999999999997E-2</v>
      </c>
      <c r="U67" s="13"/>
      <c r="V67" s="43">
        <f>74393000/(497870382+619018)</f>
        <v>0.14923687444507347</v>
      </c>
    </row>
    <row r="68" spans="1:22" ht="16.45" thickTop="1" x14ac:dyDescent="0.35">
      <c r="A68" s="36"/>
      <c r="B68" s="2"/>
      <c r="C68" s="2"/>
      <c r="D68" s="48"/>
      <c r="E68" s="1"/>
      <c r="F68" s="49"/>
      <c r="G68" s="1"/>
      <c r="H68" s="50"/>
      <c r="I68" s="1"/>
      <c r="J68" s="51"/>
      <c r="K68" s="1"/>
      <c r="L68" s="50"/>
      <c r="M68" s="1"/>
      <c r="N68" s="50"/>
      <c r="O68" s="1"/>
      <c r="P68" s="52"/>
      <c r="Q68" s="1"/>
      <c r="R68" s="49"/>
      <c r="T68" s="53"/>
      <c r="U68" s="13"/>
      <c r="V68" s="53"/>
    </row>
    <row r="69" spans="1:22" x14ac:dyDescent="0.35">
      <c r="A69" s="36"/>
      <c r="B69" s="76"/>
      <c r="C69" s="2"/>
      <c r="D69" s="48"/>
      <c r="E69" s="1"/>
      <c r="F69" s="49"/>
      <c r="G69" s="1"/>
      <c r="H69" s="50"/>
      <c r="I69" s="1"/>
      <c r="J69" s="51"/>
      <c r="K69" s="1"/>
      <c r="L69" s="50"/>
      <c r="M69" s="1"/>
      <c r="N69" s="50"/>
      <c r="O69" s="1"/>
      <c r="P69" s="52"/>
      <c r="Q69" s="1"/>
      <c r="R69" s="49"/>
      <c r="T69" s="53"/>
      <c r="U69" s="13"/>
      <c r="V69" s="53"/>
    </row>
    <row r="70" spans="1:22" x14ac:dyDescent="0.35">
      <c r="A70" s="36"/>
      <c r="B70" s="76"/>
      <c r="C70" s="2"/>
      <c r="D70" s="48"/>
      <c r="E70" s="1"/>
      <c r="F70" s="49"/>
      <c r="G70" s="1"/>
      <c r="H70" s="50"/>
      <c r="I70" s="1"/>
      <c r="J70" s="51"/>
      <c r="K70" s="1"/>
      <c r="L70" s="50"/>
      <c r="M70" s="1"/>
      <c r="N70" s="50"/>
      <c r="O70" s="1"/>
      <c r="P70" s="52"/>
      <c r="Q70" s="1"/>
      <c r="R70" s="49"/>
      <c r="T70" s="53"/>
      <c r="U70" s="13"/>
      <c r="V70" s="53"/>
    </row>
    <row r="71" spans="1:22" x14ac:dyDescent="0.35">
      <c r="A71" s="36"/>
      <c r="B71" s="77"/>
      <c r="C71" s="2"/>
      <c r="D71" s="48"/>
      <c r="E71" s="1"/>
      <c r="F71" s="49"/>
      <c r="G71" s="1"/>
      <c r="H71" s="50"/>
      <c r="I71" s="1"/>
      <c r="J71" s="51"/>
      <c r="K71" s="1"/>
      <c r="L71" s="50"/>
      <c r="M71" s="1"/>
      <c r="N71" s="50"/>
      <c r="O71" s="1"/>
      <c r="P71" s="52"/>
      <c r="Q71" s="1"/>
      <c r="R71" s="49"/>
      <c r="T71" s="53"/>
      <c r="U71" s="13"/>
      <c r="V71" s="53"/>
    </row>
    <row r="72" spans="1:22" x14ac:dyDescent="0.35">
      <c r="A72" s="36"/>
      <c r="B72" s="76"/>
      <c r="C72" s="2"/>
      <c r="D72" s="48"/>
      <c r="E72" s="1"/>
      <c r="F72" s="49"/>
      <c r="G72" s="1"/>
      <c r="H72" s="50"/>
      <c r="I72" s="1"/>
      <c r="J72" s="51"/>
      <c r="K72" s="1"/>
      <c r="L72" s="50"/>
      <c r="M72" s="1"/>
      <c r="N72" s="50"/>
      <c r="O72" s="1"/>
      <c r="P72" s="52"/>
      <c r="Q72" s="1"/>
      <c r="R72" s="49"/>
      <c r="T72" s="53"/>
      <c r="U72" s="13"/>
      <c r="V72" s="53"/>
    </row>
    <row r="73" spans="1:22" x14ac:dyDescent="0.35">
      <c r="A73" s="36"/>
      <c r="B73" s="76"/>
      <c r="C73" s="2"/>
      <c r="D73" s="48"/>
      <c r="E73" s="1"/>
      <c r="F73" s="49"/>
      <c r="G73" s="1"/>
      <c r="H73" s="50"/>
      <c r="I73" s="1"/>
      <c r="J73" s="51"/>
      <c r="K73" s="1"/>
      <c r="L73" s="50"/>
      <c r="M73" s="1"/>
      <c r="N73" s="50"/>
      <c r="O73" s="1"/>
      <c r="P73" s="52"/>
      <c r="Q73" s="1"/>
      <c r="R73" s="49"/>
      <c r="T73" s="53"/>
      <c r="U73" s="13"/>
      <c r="V73" s="53"/>
    </row>
    <row r="74" spans="1:22" x14ac:dyDescent="0.35">
      <c r="A74" s="36"/>
      <c r="B74" s="76"/>
      <c r="C74" s="2"/>
      <c r="D74" s="48"/>
      <c r="E74" s="1"/>
      <c r="F74" s="49"/>
      <c r="G74" s="1"/>
      <c r="H74" s="50"/>
      <c r="I74" s="1"/>
      <c r="J74" s="51"/>
      <c r="K74" s="1"/>
      <c r="L74" s="50"/>
      <c r="M74" s="1"/>
      <c r="N74" s="50"/>
      <c r="O74" s="1"/>
      <c r="P74" s="52"/>
      <c r="Q74" s="1"/>
      <c r="R74" s="49"/>
      <c r="T74" s="53"/>
      <c r="U74" s="13"/>
      <c r="V74" s="53"/>
    </row>
    <row r="75" spans="1:22" x14ac:dyDescent="0.35">
      <c r="A75" s="44"/>
      <c r="B75" s="78"/>
      <c r="C75" s="21"/>
      <c r="D75" s="19"/>
      <c r="E75" s="21"/>
      <c r="F75" s="45"/>
      <c r="G75" s="21"/>
      <c r="H75" s="46"/>
      <c r="I75" s="21"/>
      <c r="J75" s="46"/>
      <c r="K75" s="21"/>
      <c r="L75" s="46"/>
      <c r="M75" s="21"/>
      <c r="N75" s="46"/>
      <c r="O75" s="21"/>
      <c r="P75" s="21"/>
      <c r="Q75" s="21"/>
      <c r="R75" s="46"/>
      <c r="S75" s="21"/>
      <c r="T75" s="47"/>
      <c r="U75" s="22"/>
      <c r="V75" s="45"/>
    </row>
    <row r="76" spans="1:22" x14ac:dyDescent="0.35">
      <c r="A76" s="2" t="s">
        <v>26</v>
      </c>
      <c r="B76" s="1"/>
      <c r="C76" s="1"/>
      <c r="D76" s="1"/>
      <c r="E76" s="1"/>
      <c r="F76" s="1"/>
      <c r="G76" s="1"/>
      <c r="H76" s="1"/>
      <c r="I76" s="1"/>
      <c r="J76" s="1"/>
      <c r="K76" s="1"/>
      <c r="L76" s="1"/>
      <c r="M76" s="1"/>
      <c r="N76" s="1"/>
      <c r="O76" s="1"/>
      <c r="P76" s="1"/>
      <c r="Q76" s="1"/>
      <c r="R76" s="2" t="s">
        <v>12</v>
      </c>
      <c r="S76" s="1"/>
      <c r="T76" s="1"/>
      <c r="U76" s="1"/>
      <c r="V76" s="1"/>
    </row>
    <row r="77" spans="1:22" x14ac:dyDescent="0.35">
      <c r="A77" s="1"/>
      <c r="B77" s="1"/>
      <c r="C77" s="1"/>
      <c r="D77" s="1"/>
      <c r="E77" s="1"/>
      <c r="F77" s="1"/>
      <c r="G77" s="1"/>
      <c r="H77" s="1"/>
      <c r="I77" s="1"/>
      <c r="J77" s="1"/>
      <c r="K77" s="1"/>
      <c r="L77" s="1"/>
      <c r="M77" s="1"/>
      <c r="N77" s="1"/>
      <c r="O77" s="1"/>
      <c r="P77" s="1"/>
      <c r="Q77" s="1"/>
      <c r="R77" s="1"/>
      <c r="S77" s="1"/>
      <c r="T77" s="1"/>
      <c r="U77" s="1"/>
      <c r="V77" s="1"/>
    </row>
    <row r="78" spans="1:22" x14ac:dyDescent="0.35">
      <c r="A78" s="1"/>
      <c r="B78" s="1"/>
      <c r="C78" s="1"/>
      <c r="D78" s="1"/>
      <c r="E78" s="1"/>
      <c r="F78" s="1"/>
      <c r="G78" s="1"/>
      <c r="H78" s="1"/>
      <c r="I78" s="1"/>
      <c r="J78" s="1"/>
      <c r="K78" s="1"/>
      <c r="L78" s="1"/>
      <c r="M78" s="1"/>
      <c r="N78" s="1"/>
      <c r="O78" s="1"/>
      <c r="P78" s="1"/>
      <c r="Q78" s="1"/>
      <c r="R78" s="1"/>
      <c r="S78" s="1"/>
      <c r="T78" s="1"/>
      <c r="U78" s="1"/>
      <c r="V78" s="1"/>
    </row>
    <row r="79" spans="1:22" x14ac:dyDescent="0.35">
      <c r="A79" s="1"/>
      <c r="B79" s="1"/>
      <c r="C79" s="1"/>
      <c r="D79" s="1"/>
      <c r="E79" s="1"/>
      <c r="F79" s="1"/>
      <c r="G79" s="1"/>
      <c r="H79" s="1"/>
      <c r="I79" s="1"/>
      <c r="J79" s="1"/>
      <c r="K79" s="1"/>
      <c r="L79" s="1"/>
      <c r="M79" s="1"/>
      <c r="N79" s="1"/>
      <c r="O79" s="1"/>
      <c r="P79" s="1"/>
      <c r="Q79" s="1"/>
      <c r="R79" s="1"/>
      <c r="S79" s="1"/>
      <c r="T79" s="1"/>
      <c r="U79" s="1"/>
      <c r="V79" s="1"/>
    </row>
    <row r="80" spans="1:22" x14ac:dyDescent="0.35">
      <c r="A80" s="1"/>
      <c r="B80" s="1"/>
      <c r="C80" s="1"/>
      <c r="D80" s="1"/>
      <c r="E80" s="1"/>
      <c r="F80" s="1"/>
      <c r="G80" s="1"/>
      <c r="H80" s="1"/>
      <c r="I80" s="1"/>
      <c r="J80" s="1"/>
      <c r="K80" s="1"/>
      <c r="L80" s="1"/>
      <c r="M80" s="1"/>
      <c r="N80" s="1"/>
      <c r="O80" s="1"/>
      <c r="P80" s="1"/>
      <c r="Q80" s="1"/>
      <c r="R80" s="1"/>
      <c r="S80" s="1"/>
      <c r="T80" s="1"/>
      <c r="U80" s="1"/>
      <c r="V80" s="1"/>
    </row>
    <row r="81" spans="1:22" x14ac:dyDescent="0.35">
      <c r="A81" s="1"/>
      <c r="B81" s="1"/>
      <c r="C81" s="1"/>
      <c r="D81" s="1"/>
      <c r="E81" s="1"/>
      <c r="F81" s="1"/>
      <c r="G81" s="1"/>
      <c r="H81" s="1"/>
      <c r="I81" s="1"/>
      <c r="J81" s="1"/>
      <c r="K81" s="1"/>
      <c r="L81" s="1"/>
      <c r="M81" s="1"/>
      <c r="N81" s="1"/>
      <c r="O81" s="1"/>
      <c r="P81" s="1"/>
      <c r="Q81" s="1"/>
      <c r="R81" s="1"/>
      <c r="S81" s="1"/>
      <c r="T81" s="1"/>
      <c r="U81" s="1"/>
      <c r="V81" s="1"/>
    </row>
    <row r="82" spans="1:22" x14ac:dyDescent="0.35">
      <c r="A82" s="1"/>
      <c r="B82" s="1"/>
      <c r="C82" s="1"/>
      <c r="D82" s="1"/>
      <c r="E82" s="1"/>
      <c r="F82" s="1"/>
      <c r="G82" s="1"/>
      <c r="H82" s="1"/>
      <c r="I82" s="1"/>
      <c r="J82" s="1"/>
      <c r="K82" s="1"/>
      <c r="L82" s="1"/>
      <c r="M82" s="1"/>
      <c r="N82" s="1"/>
      <c r="O82" s="1"/>
      <c r="P82" s="1"/>
      <c r="Q82" s="1"/>
      <c r="R82" s="1"/>
      <c r="S82" s="1"/>
      <c r="T82" s="1"/>
      <c r="U82" s="1"/>
      <c r="V82" s="1"/>
    </row>
    <row r="83" spans="1:22" x14ac:dyDescent="0.35">
      <c r="A83" s="1"/>
      <c r="B83" s="1"/>
      <c r="C83" s="1"/>
      <c r="D83" s="1"/>
      <c r="E83" s="1"/>
      <c r="F83" s="1"/>
      <c r="G83" s="1"/>
      <c r="H83" s="1"/>
      <c r="I83" s="1"/>
      <c r="J83" s="1"/>
      <c r="K83" s="1"/>
      <c r="L83" s="1"/>
      <c r="M83" s="1"/>
      <c r="N83" s="1"/>
      <c r="O83" s="1"/>
      <c r="P83" s="1"/>
      <c r="Q83" s="1"/>
      <c r="R83" s="1"/>
      <c r="S83" s="1"/>
      <c r="T83" s="1"/>
      <c r="U83" s="1"/>
      <c r="V83" s="1"/>
    </row>
    <row r="84" spans="1:22" x14ac:dyDescent="0.35">
      <c r="A84" s="1"/>
      <c r="B84" s="1"/>
      <c r="C84" s="1"/>
      <c r="D84" s="1"/>
      <c r="E84" s="1"/>
      <c r="F84" s="1"/>
      <c r="G84" s="1"/>
      <c r="H84" s="1"/>
      <c r="I84" s="1"/>
      <c r="J84" s="1"/>
      <c r="K84" s="1"/>
      <c r="L84" s="1"/>
      <c r="M84" s="1"/>
      <c r="N84" s="1"/>
      <c r="O84" s="1"/>
      <c r="P84" s="1"/>
      <c r="Q84" s="1"/>
      <c r="R84" s="1"/>
      <c r="S84" s="1"/>
      <c r="T84" s="1"/>
      <c r="U84" s="1"/>
      <c r="V84" s="1"/>
    </row>
    <row r="85" spans="1:22" x14ac:dyDescent="0.35">
      <c r="A85" s="1"/>
      <c r="B85" s="1"/>
      <c r="C85" s="1"/>
      <c r="D85" s="1"/>
      <c r="E85" s="1"/>
      <c r="F85" s="1"/>
      <c r="G85" s="1"/>
      <c r="H85" s="1"/>
      <c r="I85" s="1"/>
      <c r="J85" s="1"/>
      <c r="K85" s="1"/>
      <c r="L85" s="1"/>
      <c r="M85" s="1"/>
      <c r="N85" s="1"/>
      <c r="O85" s="1"/>
      <c r="P85" s="1"/>
      <c r="Q85" s="1"/>
      <c r="R85" s="1"/>
      <c r="S85" s="1"/>
      <c r="T85" s="1"/>
      <c r="U85" s="1"/>
      <c r="V85" s="1"/>
    </row>
  </sheetData>
  <customSheetViews>
    <customSheetView guid="{D2938FE7-D152-452C-AFE7-92A6C4D3D920}">
      <selection activeCell="N15" sqref="N15"/>
      <pageMargins left="0.75" right="0.5" top="1" bottom="0.5" header="0.5" footer="0.5"/>
      <pageSetup scale="80" fitToHeight="0" orientation="landscape" r:id="rId1"/>
    </customSheetView>
  </customSheetViews>
  <mergeCells count="8">
    <mergeCell ref="H40:N45"/>
    <mergeCell ref="T49:V49"/>
    <mergeCell ref="D50:F50"/>
    <mergeCell ref="T11:V11"/>
    <mergeCell ref="T1:V1"/>
    <mergeCell ref="D12:F12"/>
    <mergeCell ref="H2:N7"/>
    <mergeCell ref="T39:V39"/>
  </mergeCells>
  <pageMargins left="0.75" right="0.5" top="1" bottom="0.5" header="0.5" footer="0.5"/>
  <pageSetup scale="80" fitToHeight="0" orientation="landscape" r:id="rId2"/>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Information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McAdams Mixon</dc:creator>
  <cp:lastModifiedBy>Mixon, Melinda M.</cp:lastModifiedBy>
  <cp:lastPrinted>2013-06-14T14:15:10Z</cp:lastPrinted>
  <dcterms:created xsi:type="dcterms:W3CDTF">2011-04-11T19:57:33Z</dcterms:created>
  <dcterms:modified xsi:type="dcterms:W3CDTF">2013-06-19T14:24:35Z</dcterms:modified>
</cp:coreProperties>
</file>