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360" yWindow="285" windowWidth="15480" windowHeight="11640" activeTab="3"/>
  </bookViews>
  <sheets>
    <sheet name="values" sheetId="3" r:id="rId1"/>
    <sheet name="Cum Mtr F'Cast kWh (Exog Adj)" sheetId="5" r:id="rId2"/>
    <sheet name="exogenous demand adjustment" sheetId="6" r:id="rId3"/>
    <sheet name="monthly exog adj Energy" sheetId="4" r:id="rId4"/>
    <sheet name="monthly exog adj Peak" sheetId="7" r:id="rId5"/>
  </sheets>
  <definedNames>
    <definedName name="_xlnm.Print_Area" localSheetId="1">'Cum Mtr F''Cast kWh (Exog Adj)'!$A$1:$N$53</definedName>
    <definedName name="TM1REBUILDOPTION">1</definedName>
  </definedNames>
  <calcPr calcId="125725" concurrentCalc="0"/>
</workbook>
</file>

<file path=xl/calcChain.xml><?xml version="1.0" encoding="utf-8"?>
<calcChain xmlns="http://schemas.openxmlformats.org/spreadsheetml/2006/main">
  <c r="S61" i="3"/>
  <c r="S51"/>
  <c r="S50"/>
  <c r="R58"/>
  <c r="R57"/>
  <c r="R56"/>
  <c r="R55"/>
  <c r="R54"/>
  <c r="Q61"/>
  <c r="Q51"/>
  <c r="Q50"/>
  <c r="P58"/>
  <c r="P57"/>
  <c r="P56"/>
  <c r="P55"/>
  <c r="P54"/>
  <c r="E318" i="7"/>
  <c r="J102"/>
  <c r="J103"/>
  <c r="J104"/>
  <c r="J105"/>
  <c r="J106"/>
  <c r="J107"/>
  <c r="J108"/>
  <c r="J109"/>
  <c r="J110"/>
  <c r="J111"/>
  <c r="J112"/>
  <c r="J113"/>
  <c r="J114"/>
  <c r="J115"/>
  <c r="J116"/>
  <c r="J117"/>
  <c r="J118"/>
  <c r="J119"/>
  <c r="J120"/>
  <c r="J121"/>
  <c r="J122"/>
  <c r="J123"/>
  <c r="J124"/>
  <c r="J125"/>
  <c r="J126"/>
  <c r="J127"/>
  <c r="J128"/>
  <c r="J129"/>
  <c r="J130"/>
  <c r="J131"/>
  <c r="J132"/>
  <c r="J133"/>
  <c r="J134"/>
  <c r="J135"/>
  <c r="J136"/>
  <c r="J137"/>
  <c r="J138"/>
  <c r="J139"/>
  <c r="J140"/>
  <c r="J141"/>
  <c r="J142"/>
  <c r="J143"/>
  <c r="J144"/>
  <c r="J145"/>
  <c r="J146"/>
  <c r="J147"/>
  <c r="J148"/>
  <c r="J149"/>
  <c r="J150"/>
  <c r="J151"/>
  <c r="J152"/>
  <c r="J153"/>
  <c r="J154"/>
  <c r="J155"/>
  <c r="J156"/>
  <c r="J157"/>
  <c r="J158"/>
  <c r="J159"/>
  <c r="J160"/>
  <c r="J161"/>
  <c r="J162"/>
  <c r="J163"/>
  <c r="J164"/>
  <c r="J165"/>
  <c r="J166"/>
  <c r="J167"/>
  <c r="J168"/>
  <c r="J169"/>
  <c r="J170"/>
  <c r="J171"/>
  <c r="J172"/>
  <c r="J173"/>
  <c r="J174"/>
  <c r="J175"/>
  <c r="J176"/>
  <c r="J177"/>
  <c r="J178"/>
  <c r="J179"/>
  <c r="J180"/>
  <c r="J181"/>
  <c r="J182"/>
  <c r="J183"/>
  <c r="J184"/>
  <c r="J185"/>
  <c r="J186"/>
  <c r="J187"/>
  <c r="J188"/>
  <c r="J189"/>
  <c r="J190"/>
  <c r="J191"/>
  <c r="J192"/>
  <c r="J193"/>
  <c r="J194"/>
  <c r="J195"/>
  <c r="J196"/>
  <c r="J197"/>
  <c r="J198"/>
  <c r="J199"/>
  <c r="J200"/>
  <c r="J201"/>
  <c r="J202"/>
  <c r="J203"/>
  <c r="J204"/>
  <c r="J205"/>
  <c r="J206"/>
  <c r="J207"/>
  <c r="J208"/>
  <c r="J209"/>
  <c r="J210"/>
  <c r="J211"/>
  <c r="J212"/>
  <c r="J213"/>
  <c r="J214"/>
  <c r="J215"/>
  <c r="J216"/>
  <c r="J217"/>
  <c r="J218"/>
  <c r="J219"/>
  <c r="J220"/>
  <c r="J221"/>
  <c r="J222"/>
  <c r="J223"/>
  <c r="J224"/>
  <c r="J225"/>
  <c r="J226"/>
  <c r="J227"/>
  <c r="J228"/>
  <c r="J229"/>
  <c r="J230"/>
  <c r="J231"/>
  <c r="J232"/>
  <c r="J233"/>
  <c r="J234"/>
  <c r="J235"/>
  <c r="J236"/>
  <c r="J237"/>
  <c r="J238"/>
  <c r="J239"/>
  <c r="J240"/>
  <c r="J241"/>
  <c r="J242"/>
  <c r="J243"/>
  <c r="J244"/>
  <c r="J245"/>
  <c r="J246"/>
  <c r="J247"/>
  <c r="J248"/>
  <c r="J249"/>
  <c r="J250"/>
  <c r="J251"/>
  <c r="J252"/>
  <c r="J253"/>
  <c r="J254"/>
  <c r="J255"/>
  <c r="J256"/>
  <c r="J257"/>
  <c r="J258"/>
  <c r="J259"/>
  <c r="J260"/>
  <c r="J261"/>
  <c r="J262"/>
  <c r="J263"/>
  <c r="J264"/>
  <c r="J265"/>
  <c r="J266"/>
  <c r="J267"/>
  <c r="J268"/>
  <c r="J269"/>
  <c r="J270"/>
  <c r="J271"/>
  <c r="J272"/>
  <c r="J273"/>
  <c r="J274"/>
  <c r="J275"/>
  <c r="J276"/>
  <c r="J277"/>
  <c r="J278"/>
  <c r="J279"/>
  <c r="J280"/>
  <c r="J281"/>
  <c r="J282"/>
  <c r="J283"/>
  <c r="J284"/>
  <c r="J285"/>
  <c r="J286"/>
  <c r="J287"/>
  <c r="J288"/>
  <c r="J289"/>
  <c r="J290"/>
  <c r="J291"/>
  <c r="J292"/>
  <c r="J293"/>
  <c r="J294"/>
  <c r="J295"/>
  <c r="J296"/>
  <c r="J297"/>
  <c r="J298"/>
  <c r="J299"/>
  <c r="J300"/>
  <c r="J301"/>
  <c r="J302"/>
  <c r="J303"/>
  <c r="J304"/>
  <c r="J305"/>
  <c r="J306"/>
  <c r="J307"/>
  <c r="J308"/>
  <c r="J309"/>
  <c r="J310"/>
  <c r="J311"/>
  <c r="J312"/>
  <c r="J313"/>
  <c r="J314"/>
  <c r="J315"/>
  <c r="J316"/>
  <c r="J317"/>
  <c r="J318"/>
  <c r="O318"/>
  <c r="Q16" i="3"/>
  <c r="Q5"/>
  <c r="Q6"/>
  <c r="Q7"/>
  <c r="Q8"/>
  <c r="Q9"/>
  <c r="Q10"/>
  <c r="Q11"/>
  <c r="Q12"/>
  <c r="Q13"/>
  <c r="Q14"/>
  <c r="Q15"/>
  <c r="F318" i="7"/>
  <c r="K102"/>
  <c r="K103"/>
  <c r="K104"/>
  <c r="K105"/>
  <c r="K106"/>
  <c r="K107"/>
  <c r="K108"/>
  <c r="K109"/>
  <c r="K110"/>
  <c r="K111"/>
  <c r="K112"/>
  <c r="K113"/>
  <c r="K114"/>
  <c r="K115"/>
  <c r="K116"/>
  <c r="K117"/>
  <c r="K118"/>
  <c r="K119"/>
  <c r="K120"/>
  <c r="K121"/>
  <c r="K122"/>
  <c r="K123"/>
  <c r="K124"/>
  <c r="K125"/>
  <c r="K126"/>
  <c r="K127"/>
  <c r="K128"/>
  <c r="K129"/>
  <c r="K130"/>
  <c r="K131"/>
  <c r="K132"/>
  <c r="K133"/>
  <c r="K134"/>
  <c r="K135"/>
  <c r="K136"/>
  <c r="K137"/>
  <c r="K138"/>
  <c r="K139"/>
  <c r="K140"/>
  <c r="K141"/>
  <c r="K142"/>
  <c r="K143"/>
  <c r="K144"/>
  <c r="K145"/>
  <c r="K146"/>
  <c r="K147"/>
  <c r="K148"/>
  <c r="K149"/>
  <c r="K150"/>
  <c r="K151"/>
  <c r="K152"/>
  <c r="K153"/>
  <c r="K154"/>
  <c r="K155"/>
  <c r="K156"/>
  <c r="K157"/>
  <c r="K158"/>
  <c r="K159"/>
  <c r="K160"/>
  <c r="K161"/>
  <c r="K162"/>
  <c r="K163"/>
  <c r="K164"/>
  <c r="K165"/>
  <c r="K166"/>
  <c r="K167"/>
  <c r="K168"/>
  <c r="K169"/>
  <c r="K170"/>
  <c r="K171"/>
  <c r="K172"/>
  <c r="K173"/>
  <c r="K174"/>
  <c r="K175"/>
  <c r="K176"/>
  <c r="K177"/>
  <c r="K178"/>
  <c r="K179"/>
  <c r="K180"/>
  <c r="K181"/>
  <c r="K182"/>
  <c r="K183"/>
  <c r="K184"/>
  <c r="K185"/>
  <c r="K186"/>
  <c r="K187"/>
  <c r="K188"/>
  <c r="K189"/>
  <c r="K190"/>
  <c r="K191"/>
  <c r="K192"/>
  <c r="K193"/>
  <c r="K194"/>
  <c r="K195"/>
  <c r="K196"/>
  <c r="K197"/>
  <c r="K198"/>
  <c r="K199"/>
  <c r="K200"/>
  <c r="K201"/>
  <c r="K202"/>
  <c r="K203"/>
  <c r="K204"/>
  <c r="K205"/>
  <c r="K206"/>
  <c r="K207"/>
  <c r="K208"/>
  <c r="K209"/>
  <c r="K210"/>
  <c r="K211"/>
  <c r="K212"/>
  <c r="K213"/>
  <c r="K214"/>
  <c r="K215"/>
  <c r="K216"/>
  <c r="K217"/>
  <c r="K218"/>
  <c r="K219"/>
  <c r="K220"/>
  <c r="K221"/>
  <c r="K222"/>
  <c r="K223"/>
  <c r="K224"/>
  <c r="K225"/>
  <c r="K226"/>
  <c r="K227"/>
  <c r="K228"/>
  <c r="K229"/>
  <c r="K230"/>
  <c r="K231"/>
  <c r="K232"/>
  <c r="K233"/>
  <c r="K234"/>
  <c r="K235"/>
  <c r="K236"/>
  <c r="K237"/>
  <c r="K238"/>
  <c r="K239"/>
  <c r="K240"/>
  <c r="K241"/>
  <c r="K242"/>
  <c r="K243"/>
  <c r="K244"/>
  <c r="K245"/>
  <c r="K246"/>
  <c r="K247"/>
  <c r="K248"/>
  <c r="K249"/>
  <c r="K250"/>
  <c r="K251"/>
  <c r="K252"/>
  <c r="K253"/>
  <c r="K254"/>
  <c r="K255"/>
  <c r="K256"/>
  <c r="K257"/>
  <c r="K258"/>
  <c r="K259"/>
  <c r="K260"/>
  <c r="K261"/>
  <c r="K262"/>
  <c r="K263"/>
  <c r="K264"/>
  <c r="K265"/>
  <c r="K266"/>
  <c r="K267"/>
  <c r="K268"/>
  <c r="K269"/>
  <c r="K270"/>
  <c r="K271"/>
  <c r="K272"/>
  <c r="K273"/>
  <c r="K274"/>
  <c r="K275"/>
  <c r="K276"/>
  <c r="K277"/>
  <c r="K278"/>
  <c r="K279"/>
  <c r="K280"/>
  <c r="K281"/>
  <c r="K282"/>
  <c r="K283"/>
  <c r="K284"/>
  <c r="K285"/>
  <c r="K286"/>
  <c r="K287"/>
  <c r="K288"/>
  <c r="K289"/>
  <c r="K290"/>
  <c r="K291"/>
  <c r="K292"/>
  <c r="K293"/>
  <c r="K294"/>
  <c r="K295"/>
  <c r="K296"/>
  <c r="K297"/>
  <c r="K298"/>
  <c r="K299"/>
  <c r="K300"/>
  <c r="K301"/>
  <c r="K302"/>
  <c r="K303"/>
  <c r="K304"/>
  <c r="K305"/>
  <c r="K306"/>
  <c r="K307"/>
  <c r="K308"/>
  <c r="K309"/>
  <c r="K310"/>
  <c r="K311"/>
  <c r="K312"/>
  <c r="K313"/>
  <c r="K314"/>
  <c r="K315"/>
  <c r="K316"/>
  <c r="K317"/>
  <c r="K318"/>
  <c r="P318"/>
  <c r="G318"/>
  <c r="L102"/>
  <c r="L103"/>
  <c r="L104"/>
  <c r="L105"/>
  <c r="L106"/>
  <c r="L107"/>
  <c r="L108"/>
  <c r="L109"/>
  <c r="L110"/>
  <c r="L111"/>
  <c r="L112"/>
  <c r="L113"/>
  <c r="L114"/>
  <c r="L115"/>
  <c r="L116"/>
  <c r="L117"/>
  <c r="L118"/>
  <c r="L119"/>
  <c r="L120"/>
  <c r="L121"/>
  <c r="L122"/>
  <c r="L123"/>
  <c r="L124"/>
  <c r="L125"/>
  <c r="L126"/>
  <c r="L127"/>
  <c r="L128"/>
  <c r="L129"/>
  <c r="L130"/>
  <c r="L131"/>
  <c r="L132"/>
  <c r="L133"/>
  <c r="L134"/>
  <c r="L135"/>
  <c r="L136"/>
  <c r="L137"/>
  <c r="L138"/>
  <c r="L139"/>
  <c r="L140"/>
  <c r="L141"/>
  <c r="L142"/>
  <c r="L143"/>
  <c r="L144"/>
  <c r="L145"/>
  <c r="L146"/>
  <c r="L147"/>
  <c r="L148"/>
  <c r="L149"/>
  <c r="L150"/>
  <c r="L151"/>
  <c r="L152"/>
  <c r="L153"/>
  <c r="L154"/>
  <c r="L155"/>
  <c r="L156"/>
  <c r="L157"/>
  <c r="L158"/>
  <c r="L159"/>
  <c r="L160"/>
  <c r="L161"/>
  <c r="L162"/>
  <c r="L163"/>
  <c r="L164"/>
  <c r="L165"/>
  <c r="L166"/>
  <c r="L167"/>
  <c r="L168"/>
  <c r="L169"/>
  <c r="L170"/>
  <c r="L171"/>
  <c r="L172"/>
  <c r="L173"/>
  <c r="L174"/>
  <c r="L175"/>
  <c r="L176"/>
  <c r="L177"/>
  <c r="L178"/>
  <c r="L179"/>
  <c r="L180"/>
  <c r="L181"/>
  <c r="L182"/>
  <c r="L183"/>
  <c r="L184"/>
  <c r="L185"/>
  <c r="L186"/>
  <c r="L187"/>
  <c r="L188"/>
  <c r="L189"/>
  <c r="L190"/>
  <c r="L191"/>
  <c r="L192"/>
  <c r="L193"/>
  <c r="L194"/>
  <c r="L195"/>
  <c r="L196"/>
  <c r="L197"/>
  <c r="L198"/>
  <c r="L199"/>
  <c r="L200"/>
  <c r="L201"/>
  <c r="L202"/>
  <c r="L203"/>
  <c r="L204"/>
  <c r="L205"/>
  <c r="L206"/>
  <c r="L207"/>
  <c r="L208"/>
  <c r="L209"/>
  <c r="L210"/>
  <c r="L211"/>
  <c r="L212"/>
  <c r="L213"/>
  <c r="L214"/>
  <c r="L215"/>
  <c r="L216"/>
  <c r="L217"/>
  <c r="L218"/>
  <c r="L219"/>
  <c r="L220"/>
  <c r="L221"/>
  <c r="L222"/>
  <c r="L223"/>
  <c r="L224"/>
  <c r="L225"/>
  <c r="L226"/>
  <c r="L227"/>
  <c r="L228"/>
  <c r="L229"/>
  <c r="L230"/>
  <c r="L231"/>
  <c r="L232"/>
  <c r="L233"/>
  <c r="L234"/>
  <c r="L235"/>
  <c r="L236"/>
  <c r="L237"/>
  <c r="L238"/>
  <c r="L239"/>
  <c r="L240"/>
  <c r="L241"/>
  <c r="L242"/>
  <c r="L243"/>
  <c r="L244"/>
  <c r="L245"/>
  <c r="L246"/>
  <c r="L247"/>
  <c r="L248"/>
  <c r="L249"/>
  <c r="L250"/>
  <c r="L251"/>
  <c r="L252"/>
  <c r="L253"/>
  <c r="L254"/>
  <c r="L255"/>
  <c r="L256"/>
  <c r="L257"/>
  <c r="L258"/>
  <c r="L259"/>
  <c r="L260"/>
  <c r="L261"/>
  <c r="L262"/>
  <c r="L263"/>
  <c r="L264"/>
  <c r="L265"/>
  <c r="L266"/>
  <c r="L267"/>
  <c r="L268"/>
  <c r="L269"/>
  <c r="L270"/>
  <c r="L271"/>
  <c r="L272"/>
  <c r="L273"/>
  <c r="L274"/>
  <c r="L275"/>
  <c r="L276"/>
  <c r="L277"/>
  <c r="L278"/>
  <c r="L279"/>
  <c r="L280"/>
  <c r="L281"/>
  <c r="L282"/>
  <c r="L283"/>
  <c r="L284"/>
  <c r="L285"/>
  <c r="L286"/>
  <c r="L287"/>
  <c r="L288"/>
  <c r="L289"/>
  <c r="L290"/>
  <c r="L291"/>
  <c r="L292"/>
  <c r="L293"/>
  <c r="L294"/>
  <c r="L295"/>
  <c r="L296"/>
  <c r="L297"/>
  <c r="L298"/>
  <c r="L299"/>
  <c r="L300"/>
  <c r="L301"/>
  <c r="L302"/>
  <c r="L303"/>
  <c r="L304"/>
  <c r="L305"/>
  <c r="L306"/>
  <c r="L307"/>
  <c r="L308"/>
  <c r="L309"/>
  <c r="L310"/>
  <c r="L311"/>
  <c r="L312"/>
  <c r="L313"/>
  <c r="L314"/>
  <c r="L315"/>
  <c r="L316"/>
  <c r="L317"/>
  <c r="L318"/>
  <c r="Q318"/>
  <c r="S16" i="3"/>
  <c r="S5"/>
  <c r="S6"/>
  <c r="S7"/>
  <c r="S8"/>
  <c r="S9"/>
  <c r="S10"/>
  <c r="S11"/>
  <c r="S12"/>
  <c r="S13"/>
  <c r="S14"/>
  <c r="S15"/>
  <c r="H318" i="7"/>
  <c r="M102"/>
  <c r="M103"/>
  <c r="M104"/>
  <c r="M105"/>
  <c r="M106"/>
  <c r="M107"/>
  <c r="M108"/>
  <c r="M109"/>
  <c r="M110"/>
  <c r="M111"/>
  <c r="M112"/>
  <c r="M113"/>
  <c r="M114"/>
  <c r="M115"/>
  <c r="M116"/>
  <c r="M117"/>
  <c r="M118"/>
  <c r="M119"/>
  <c r="M120"/>
  <c r="M121"/>
  <c r="M122"/>
  <c r="M123"/>
  <c r="M124"/>
  <c r="M125"/>
  <c r="M126"/>
  <c r="M127"/>
  <c r="M128"/>
  <c r="M129"/>
  <c r="M130"/>
  <c r="M131"/>
  <c r="M132"/>
  <c r="M133"/>
  <c r="M134"/>
  <c r="M135"/>
  <c r="M136"/>
  <c r="M137"/>
  <c r="M138"/>
  <c r="M139"/>
  <c r="M140"/>
  <c r="M141"/>
  <c r="M142"/>
  <c r="M143"/>
  <c r="M144"/>
  <c r="M145"/>
  <c r="M146"/>
  <c r="M147"/>
  <c r="M148"/>
  <c r="M149"/>
  <c r="M150"/>
  <c r="M151"/>
  <c r="M152"/>
  <c r="M153"/>
  <c r="M154"/>
  <c r="M155"/>
  <c r="M156"/>
  <c r="M157"/>
  <c r="M158"/>
  <c r="M159"/>
  <c r="M160"/>
  <c r="M161"/>
  <c r="M162"/>
  <c r="M163"/>
  <c r="M164"/>
  <c r="M165"/>
  <c r="M166"/>
  <c r="M167"/>
  <c r="M168"/>
  <c r="M169"/>
  <c r="M170"/>
  <c r="M171"/>
  <c r="M172"/>
  <c r="M173"/>
  <c r="M174"/>
  <c r="M175"/>
  <c r="M176"/>
  <c r="M177"/>
  <c r="M178"/>
  <c r="M179"/>
  <c r="M180"/>
  <c r="M181"/>
  <c r="M182"/>
  <c r="M183"/>
  <c r="M184"/>
  <c r="M185"/>
  <c r="M186"/>
  <c r="M187"/>
  <c r="M188"/>
  <c r="M189"/>
  <c r="M190"/>
  <c r="M191"/>
  <c r="M192"/>
  <c r="M193"/>
  <c r="M194"/>
  <c r="M195"/>
  <c r="M196"/>
  <c r="M197"/>
  <c r="M198"/>
  <c r="M199"/>
  <c r="M200"/>
  <c r="M201"/>
  <c r="M202"/>
  <c r="M203"/>
  <c r="M204"/>
  <c r="M205"/>
  <c r="M206"/>
  <c r="M207"/>
  <c r="M208"/>
  <c r="M209"/>
  <c r="M210"/>
  <c r="M211"/>
  <c r="M212"/>
  <c r="M213"/>
  <c r="M214"/>
  <c r="M215"/>
  <c r="M216"/>
  <c r="M217"/>
  <c r="M218"/>
  <c r="M219"/>
  <c r="M220"/>
  <c r="M221"/>
  <c r="M222"/>
  <c r="M223"/>
  <c r="M224"/>
  <c r="M225"/>
  <c r="M226"/>
  <c r="M227"/>
  <c r="M228"/>
  <c r="M229"/>
  <c r="M230"/>
  <c r="M231"/>
  <c r="M232"/>
  <c r="M233"/>
  <c r="M234"/>
  <c r="M235"/>
  <c r="M236"/>
  <c r="M237"/>
  <c r="M238"/>
  <c r="M239"/>
  <c r="M240"/>
  <c r="M241"/>
  <c r="M242"/>
  <c r="M243"/>
  <c r="M244"/>
  <c r="M245"/>
  <c r="M246"/>
  <c r="M247"/>
  <c r="M248"/>
  <c r="M249"/>
  <c r="M250"/>
  <c r="M251"/>
  <c r="M252"/>
  <c r="M253"/>
  <c r="M254"/>
  <c r="M255"/>
  <c r="M256"/>
  <c r="M257"/>
  <c r="M258"/>
  <c r="M259"/>
  <c r="M260"/>
  <c r="M261"/>
  <c r="M262"/>
  <c r="M263"/>
  <c r="M264"/>
  <c r="M265"/>
  <c r="M266"/>
  <c r="M267"/>
  <c r="M268"/>
  <c r="M269"/>
  <c r="M270"/>
  <c r="M271"/>
  <c r="M272"/>
  <c r="M273"/>
  <c r="M274"/>
  <c r="M275"/>
  <c r="M276"/>
  <c r="M277"/>
  <c r="M278"/>
  <c r="M279"/>
  <c r="M280"/>
  <c r="M281"/>
  <c r="M282"/>
  <c r="M283"/>
  <c r="M284"/>
  <c r="M285"/>
  <c r="M286"/>
  <c r="M287"/>
  <c r="M288"/>
  <c r="M289"/>
  <c r="M290"/>
  <c r="M291"/>
  <c r="M292"/>
  <c r="M293"/>
  <c r="M294"/>
  <c r="M295"/>
  <c r="M296"/>
  <c r="M297"/>
  <c r="M298"/>
  <c r="M299"/>
  <c r="M300"/>
  <c r="M301"/>
  <c r="M302"/>
  <c r="M303"/>
  <c r="M304"/>
  <c r="M305"/>
  <c r="M306"/>
  <c r="M307"/>
  <c r="M308"/>
  <c r="M309"/>
  <c r="M310"/>
  <c r="M311"/>
  <c r="M312"/>
  <c r="M313"/>
  <c r="M314"/>
  <c r="M315"/>
  <c r="M316"/>
  <c r="M317"/>
  <c r="M318"/>
  <c r="R318"/>
  <c r="T318"/>
  <c r="E317"/>
  <c r="O317"/>
  <c r="F317"/>
  <c r="P317"/>
  <c r="G317"/>
  <c r="Q317"/>
  <c r="H317"/>
  <c r="R317"/>
  <c r="T317"/>
  <c r="E316"/>
  <c r="O316"/>
  <c r="F316"/>
  <c r="P316"/>
  <c r="G316"/>
  <c r="Q316"/>
  <c r="H316"/>
  <c r="R316"/>
  <c r="T316"/>
  <c r="P13" i="3"/>
  <c r="P5"/>
  <c r="P6"/>
  <c r="P7"/>
  <c r="P8"/>
  <c r="P9"/>
  <c r="P10"/>
  <c r="P11"/>
  <c r="P12"/>
  <c r="P14"/>
  <c r="P15"/>
  <c r="P16"/>
  <c r="E315" i="7"/>
  <c r="O315"/>
  <c r="F315"/>
  <c r="P315"/>
  <c r="R13" i="3"/>
  <c r="R5"/>
  <c r="R6"/>
  <c r="R7"/>
  <c r="R8"/>
  <c r="R9"/>
  <c r="R10"/>
  <c r="R11"/>
  <c r="R12"/>
  <c r="R14"/>
  <c r="R15"/>
  <c r="R16"/>
  <c r="G315" i="7"/>
  <c r="Q315"/>
  <c r="H315"/>
  <c r="R315"/>
  <c r="T315"/>
  <c r="E314"/>
  <c r="O314"/>
  <c r="F314"/>
  <c r="P314"/>
  <c r="G314"/>
  <c r="Q314"/>
  <c r="H314"/>
  <c r="R314"/>
  <c r="T314"/>
  <c r="E313"/>
  <c r="O313"/>
  <c r="F313"/>
  <c r="P313"/>
  <c r="G313"/>
  <c r="Q313"/>
  <c r="H313"/>
  <c r="R313"/>
  <c r="T313"/>
  <c r="E312"/>
  <c r="O312"/>
  <c r="F312"/>
  <c r="P312"/>
  <c r="G312"/>
  <c r="Q312"/>
  <c r="H312"/>
  <c r="R312"/>
  <c r="T312"/>
  <c r="E311"/>
  <c r="O311"/>
  <c r="F311"/>
  <c r="P311"/>
  <c r="G311"/>
  <c r="Q311"/>
  <c r="H311"/>
  <c r="R311"/>
  <c r="T311"/>
  <c r="E310"/>
  <c r="O310"/>
  <c r="F310"/>
  <c r="P310"/>
  <c r="G310"/>
  <c r="Q310"/>
  <c r="H310"/>
  <c r="R310"/>
  <c r="T310"/>
  <c r="E309"/>
  <c r="O309"/>
  <c r="F309"/>
  <c r="P309"/>
  <c r="G309"/>
  <c r="Q309"/>
  <c r="H309"/>
  <c r="R309"/>
  <c r="T309"/>
  <c r="E308"/>
  <c r="O308"/>
  <c r="F308"/>
  <c r="P308"/>
  <c r="G308"/>
  <c r="Q308"/>
  <c r="H308"/>
  <c r="R308"/>
  <c r="T308"/>
  <c r="E307"/>
  <c r="O307"/>
  <c r="F307"/>
  <c r="P307"/>
  <c r="G307"/>
  <c r="Q307"/>
  <c r="H307"/>
  <c r="R307"/>
  <c r="T307"/>
  <c r="E306"/>
  <c r="O306"/>
  <c r="F306"/>
  <c r="P306"/>
  <c r="G306"/>
  <c r="Q306"/>
  <c r="H306"/>
  <c r="R306"/>
  <c r="T306"/>
  <c r="E305"/>
  <c r="O305"/>
  <c r="F305"/>
  <c r="P305"/>
  <c r="G305"/>
  <c r="Q305"/>
  <c r="H305"/>
  <c r="R305"/>
  <c r="T305"/>
  <c r="E304"/>
  <c r="O304"/>
  <c r="F304"/>
  <c r="P304"/>
  <c r="G304"/>
  <c r="Q304"/>
  <c r="H304"/>
  <c r="R304"/>
  <c r="T304"/>
  <c r="E303"/>
  <c r="O303"/>
  <c r="F303"/>
  <c r="P303"/>
  <c r="G303"/>
  <c r="Q303"/>
  <c r="H303"/>
  <c r="R303"/>
  <c r="T303"/>
  <c r="E302"/>
  <c r="O302"/>
  <c r="F302"/>
  <c r="P302"/>
  <c r="G302"/>
  <c r="Q302"/>
  <c r="H302"/>
  <c r="R302"/>
  <c r="T302"/>
  <c r="E301"/>
  <c r="O301"/>
  <c r="F301"/>
  <c r="P301"/>
  <c r="G301"/>
  <c r="Q301"/>
  <c r="H301"/>
  <c r="R301"/>
  <c r="T301"/>
  <c r="E300"/>
  <c r="O300"/>
  <c r="F300"/>
  <c r="P300"/>
  <c r="G300"/>
  <c r="Q300"/>
  <c r="H300"/>
  <c r="R300"/>
  <c r="T300"/>
  <c r="E299"/>
  <c r="O299"/>
  <c r="F299"/>
  <c r="P299"/>
  <c r="G299"/>
  <c r="Q299"/>
  <c r="H299"/>
  <c r="R299"/>
  <c r="T299"/>
  <c r="E298"/>
  <c r="O298"/>
  <c r="F298"/>
  <c r="P298"/>
  <c r="G298"/>
  <c r="Q298"/>
  <c r="H298"/>
  <c r="R298"/>
  <c r="T298"/>
  <c r="E297"/>
  <c r="O297"/>
  <c r="F297"/>
  <c r="P297"/>
  <c r="G297"/>
  <c r="Q297"/>
  <c r="H297"/>
  <c r="R297"/>
  <c r="T297"/>
  <c r="E296"/>
  <c r="O296"/>
  <c r="F296"/>
  <c r="P296"/>
  <c r="G296"/>
  <c r="Q296"/>
  <c r="H296"/>
  <c r="R296"/>
  <c r="T296"/>
  <c r="E295"/>
  <c r="O295"/>
  <c r="F295"/>
  <c r="P295"/>
  <c r="G295"/>
  <c r="Q295"/>
  <c r="H295"/>
  <c r="R295"/>
  <c r="T295"/>
  <c r="E294"/>
  <c r="O294"/>
  <c r="F294"/>
  <c r="P294"/>
  <c r="G294"/>
  <c r="Q294"/>
  <c r="H294"/>
  <c r="R294"/>
  <c r="T294"/>
  <c r="E293"/>
  <c r="O293"/>
  <c r="F293"/>
  <c r="P293"/>
  <c r="G293"/>
  <c r="Q293"/>
  <c r="H293"/>
  <c r="R293"/>
  <c r="T293"/>
  <c r="E292"/>
  <c r="O292"/>
  <c r="F292"/>
  <c r="P292"/>
  <c r="G292"/>
  <c r="Q292"/>
  <c r="H292"/>
  <c r="R292"/>
  <c r="T292"/>
  <c r="E291"/>
  <c r="O291"/>
  <c r="F291"/>
  <c r="P291"/>
  <c r="G291"/>
  <c r="Q291"/>
  <c r="H291"/>
  <c r="R291"/>
  <c r="T291"/>
  <c r="E290"/>
  <c r="O290"/>
  <c r="F290"/>
  <c r="P290"/>
  <c r="G290"/>
  <c r="Q290"/>
  <c r="H290"/>
  <c r="R290"/>
  <c r="T290"/>
  <c r="E289"/>
  <c r="O289"/>
  <c r="F289"/>
  <c r="P289"/>
  <c r="G289"/>
  <c r="Q289"/>
  <c r="H289"/>
  <c r="R289"/>
  <c r="T289"/>
  <c r="E288"/>
  <c r="O288"/>
  <c r="F288"/>
  <c r="P288"/>
  <c r="G288"/>
  <c r="Q288"/>
  <c r="H288"/>
  <c r="R288"/>
  <c r="T288"/>
  <c r="E287"/>
  <c r="O287"/>
  <c r="F287"/>
  <c r="P287"/>
  <c r="G287"/>
  <c r="Q287"/>
  <c r="H287"/>
  <c r="R287"/>
  <c r="T287"/>
  <c r="E286"/>
  <c r="O286"/>
  <c r="F286"/>
  <c r="P286"/>
  <c r="G286"/>
  <c r="Q286"/>
  <c r="H286"/>
  <c r="R286"/>
  <c r="T286"/>
  <c r="E285"/>
  <c r="O285"/>
  <c r="F285"/>
  <c r="P285"/>
  <c r="G285"/>
  <c r="Q285"/>
  <c r="H285"/>
  <c r="R285"/>
  <c r="T285"/>
  <c r="E284"/>
  <c r="O284"/>
  <c r="F284"/>
  <c r="P284"/>
  <c r="G284"/>
  <c r="Q284"/>
  <c r="H284"/>
  <c r="R284"/>
  <c r="T284"/>
  <c r="E283"/>
  <c r="O283"/>
  <c r="F283"/>
  <c r="P283"/>
  <c r="G283"/>
  <c r="Q283"/>
  <c r="H283"/>
  <c r="R283"/>
  <c r="T283"/>
  <c r="E282"/>
  <c r="O282"/>
  <c r="F282"/>
  <c r="P282"/>
  <c r="G282"/>
  <c r="Q282"/>
  <c r="H282"/>
  <c r="R282"/>
  <c r="T282"/>
  <c r="E281"/>
  <c r="O281"/>
  <c r="F281"/>
  <c r="P281"/>
  <c r="G281"/>
  <c r="Q281"/>
  <c r="H281"/>
  <c r="R281"/>
  <c r="T281"/>
  <c r="E280"/>
  <c r="O280"/>
  <c r="F280"/>
  <c r="P280"/>
  <c r="G280"/>
  <c r="Q280"/>
  <c r="H280"/>
  <c r="R280"/>
  <c r="T280"/>
  <c r="E279"/>
  <c r="O279"/>
  <c r="F279"/>
  <c r="P279"/>
  <c r="G279"/>
  <c r="Q279"/>
  <c r="H279"/>
  <c r="R279"/>
  <c r="T279"/>
  <c r="E278"/>
  <c r="O278"/>
  <c r="F278"/>
  <c r="P278"/>
  <c r="G278"/>
  <c r="Q278"/>
  <c r="H278"/>
  <c r="R278"/>
  <c r="T278"/>
  <c r="E277"/>
  <c r="O277"/>
  <c r="F277"/>
  <c r="P277"/>
  <c r="G277"/>
  <c r="Q277"/>
  <c r="H277"/>
  <c r="R277"/>
  <c r="T277"/>
  <c r="E276"/>
  <c r="O276"/>
  <c r="F276"/>
  <c r="P276"/>
  <c r="G276"/>
  <c r="Q276"/>
  <c r="H276"/>
  <c r="R276"/>
  <c r="T276"/>
  <c r="E275"/>
  <c r="O275"/>
  <c r="F275"/>
  <c r="P275"/>
  <c r="G275"/>
  <c r="Q275"/>
  <c r="H275"/>
  <c r="R275"/>
  <c r="T275"/>
  <c r="E274"/>
  <c r="O274"/>
  <c r="F274"/>
  <c r="P274"/>
  <c r="G274"/>
  <c r="Q274"/>
  <c r="H274"/>
  <c r="R274"/>
  <c r="T274"/>
  <c r="E273"/>
  <c r="O273"/>
  <c r="F273"/>
  <c r="P273"/>
  <c r="G273"/>
  <c r="Q273"/>
  <c r="H273"/>
  <c r="R273"/>
  <c r="T273"/>
  <c r="E272"/>
  <c r="O272"/>
  <c r="F272"/>
  <c r="P272"/>
  <c r="G272"/>
  <c r="Q272"/>
  <c r="H272"/>
  <c r="R272"/>
  <c r="T272"/>
  <c r="E271"/>
  <c r="O271"/>
  <c r="F271"/>
  <c r="P271"/>
  <c r="G271"/>
  <c r="Q271"/>
  <c r="H271"/>
  <c r="R271"/>
  <c r="T271"/>
  <c r="E270"/>
  <c r="O270"/>
  <c r="F270"/>
  <c r="P270"/>
  <c r="G270"/>
  <c r="Q270"/>
  <c r="H270"/>
  <c r="R270"/>
  <c r="T270"/>
  <c r="E269"/>
  <c r="O269"/>
  <c r="F269"/>
  <c r="P269"/>
  <c r="G269"/>
  <c r="Q269"/>
  <c r="H269"/>
  <c r="R269"/>
  <c r="T269"/>
  <c r="E268"/>
  <c r="O268"/>
  <c r="F268"/>
  <c r="P268"/>
  <c r="G268"/>
  <c r="Q268"/>
  <c r="H268"/>
  <c r="R268"/>
  <c r="T268"/>
  <c r="E267"/>
  <c r="O267"/>
  <c r="F267"/>
  <c r="P267"/>
  <c r="G267"/>
  <c r="Q267"/>
  <c r="H267"/>
  <c r="R267"/>
  <c r="T267"/>
  <c r="E266"/>
  <c r="O266"/>
  <c r="F266"/>
  <c r="P266"/>
  <c r="G266"/>
  <c r="Q266"/>
  <c r="H266"/>
  <c r="R266"/>
  <c r="T266"/>
  <c r="E265"/>
  <c r="O265"/>
  <c r="F265"/>
  <c r="P265"/>
  <c r="G265"/>
  <c r="Q265"/>
  <c r="H265"/>
  <c r="R265"/>
  <c r="T265"/>
  <c r="E264"/>
  <c r="O264"/>
  <c r="F264"/>
  <c r="P264"/>
  <c r="G264"/>
  <c r="Q264"/>
  <c r="H264"/>
  <c r="R264"/>
  <c r="T264"/>
  <c r="E263"/>
  <c r="O263"/>
  <c r="F263"/>
  <c r="P263"/>
  <c r="G263"/>
  <c r="Q263"/>
  <c r="H263"/>
  <c r="R263"/>
  <c r="T263"/>
  <c r="E262"/>
  <c r="O262"/>
  <c r="F262"/>
  <c r="P262"/>
  <c r="G262"/>
  <c r="Q262"/>
  <c r="H262"/>
  <c r="R262"/>
  <c r="T262"/>
  <c r="E261"/>
  <c r="O261"/>
  <c r="F261"/>
  <c r="P261"/>
  <c r="G261"/>
  <c r="Q261"/>
  <c r="H261"/>
  <c r="R261"/>
  <c r="T261"/>
  <c r="E260"/>
  <c r="O260"/>
  <c r="F260"/>
  <c r="P260"/>
  <c r="G260"/>
  <c r="Q260"/>
  <c r="H260"/>
  <c r="R260"/>
  <c r="T260"/>
  <c r="E259"/>
  <c r="O259"/>
  <c r="F259"/>
  <c r="P259"/>
  <c r="G259"/>
  <c r="Q259"/>
  <c r="H259"/>
  <c r="R259"/>
  <c r="T259"/>
  <c r="E258"/>
  <c r="O258"/>
  <c r="F258"/>
  <c r="P258"/>
  <c r="G258"/>
  <c r="Q258"/>
  <c r="H258"/>
  <c r="R258"/>
  <c r="T258"/>
  <c r="E257"/>
  <c r="O257"/>
  <c r="F257"/>
  <c r="P257"/>
  <c r="G257"/>
  <c r="Q257"/>
  <c r="H257"/>
  <c r="R257"/>
  <c r="T257"/>
  <c r="E256"/>
  <c r="O256"/>
  <c r="F256"/>
  <c r="P256"/>
  <c r="G256"/>
  <c r="Q256"/>
  <c r="H256"/>
  <c r="R256"/>
  <c r="T256"/>
  <c r="E255"/>
  <c r="O255"/>
  <c r="F255"/>
  <c r="P255"/>
  <c r="G255"/>
  <c r="Q255"/>
  <c r="H255"/>
  <c r="R255"/>
  <c r="T255"/>
  <c r="E254"/>
  <c r="O254"/>
  <c r="F254"/>
  <c r="P254"/>
  <c r="G254"/>
  <c r="Q254"/>
  <c r="H254"/>
  <c r="R254"/>
  <c r="T254"/>
  <c r="E253"/>
  <c r="O253"/>
  <c r="F253"/>
  <c r="P253"/>
  <c r="G253"/>
  <c r="Q253"/>
  <c r="H253"/>
  <c r="R253"/>
  <c r="T253"/>
  <c r="E252"/>
  <c r="O252"/>
  <c r="F252"/>
  <c r="P252"/>
  <c r="G252"/>
  <c r="Q252"/>
  <c r="H252"/>
  <c r="R252"/>
  <c r="T252"/>
  <c r="E251"/>
  <c r="O251"/>
  <c r="F251"/>
  <c r="P251"/>
  <c r="G251"/>
  <c r="Q251"/>
  <c r="H251"/>
  <c r="R251"/>
  <c r="T251"/>
  <c r="E250"/>
  <c r="O250"/>
  <c r="F250"/>
  <c r="P250"/>
  <c r="G250"/>
  <c r="Q250"/>
  <c r="H250"/>
  <c r="R250"/>
  <c r="T250"/>
  <c r="E249"/>
  <c r="O249"/>
  <c r="F249"/>
  <c r="P249"/>
  <c r="G249"/>
  <c r="Q249"/>
  <c r="H249"/>
  <c r="R249"/>
  <c r="T249"/>
  <c r="E248"/>
  <c r="O248"/>
  <c r="F248"/>
  <c r="P248"/>
  <c r="G248"/>
  <c r="Q248"/>
  <c r="H248"/>
  <c r="R248"/>
  <c r="T248"/>
  <c r="E247"/>
  <c r="O247"/>
  <c r="F247"/>
  <c r="P247"/>
  <c r="G247"/>
  <c r="Q247"/>
  <c r="H247"/>
  <c r="R247"/>
  <c r="T247"/>
  <c r="E246"/>
  <c r="O246"/>
  <c r="F246"/>
  <c r="P246"/>
  <c r="G246"/>
  <c r="Q246"/>
  <c r="H246"/>
  <c r="R246"/>
  <c r="T246"/>
  <c r="E245"/>
  <c r="O245"/>
  <c r="F245"/>
  <c r="P245"/>
  <c r="G245"/>
  <c r="Q245"/>
  <c r="H245"/>
  <c r="R245"/>
  <c r="T245"/>
  <c r="E244"/>
  <c r="O244"/>
  <c r="F244"/>
  <c r="P244"/>
  <c r="G244"/>
  <c r="Q244"/>
  <c r="H244"/>
  <c r="R244"/>
  <c r="T244"/>
  <c r="E243"/>
  <c r="O243"/>
  <c r="F243"/>
  <c r="P243"/>
  <c r="G243"/>
  <c r="Q243"/>
  <c r="H243"/>
  <c r="R243"/>
  <c r="T243"/>
  <c r="E242"/>
  <c r="O242"/>
  <c r="F242"/>
  <c r="P242"/>
  <c r="G242"/>
  <c r="Q242"/>
  <c r="H242"/>
  <c r="R242"/>
  <c r="T242"/>
  <c r="E241"/>
  <c r="O241"/>
  <c r="F241"/>
  <c r="P241"/>
  <c r="G241"/>
  <c r="Q241"/>
  <c r="H241"/>
  <c r="R241"/>
  <c r="T241"/>
  <c r="E240"/>
  <c r="O240"/>
  <c r="F240"/>
  <c r="P240"/>
  <c r="G240"/>
  <c r="Q240"/>
  <c r="H240"/>
  <c r="R240"/>
  <c r="T240"/>
  <c r="E239"/>
  <c r="O239"/>
  <c r="F239"/>
  <c r="P239"/>
  <c r="G239"/>
  <c r="Q239"/>
  <c r="H239"/>
  <c r="R239"/>
  <c r="T239"/>
  <c r="E238"/>
  <c r="O238"/>
  <c r="F238"/>
  <c r="P238"/>
  <c r="G238"/>
  <c r="Q238"/>
  <c r="H238"/>
  <c r="R238"/>
  <c r="T238"/>
  <c r="E237"/>
  <c r="O237"/>
  <c r="F237"/>
  <c r="P237"/>
  <c r="G237"/>
  <c r="Q237"/>
  <c r="H237"/>
  <c r="R237"/>
  <c r="T237"/>
  <c r="E236"/>
  <c r="O236"/>
  <c r="F236"/>
  <c r="P236"/>
  <c r="G236"/>
  <c r="Q236"/>
  <c r="H236"/>
  <c r="R236"/>
  <c r="T236"/>
  <c r="E235"/>
  <c r="O235"/>
  <c r="F235"/>
  <c r="P235"/>
  <c r="G235"/>
  <c r="Q235"/>
  <c r="H235"/>
  <c r="R235"/>
  <c r="T235"/>
  <c r="E234"/>
  <c r="O234"/>
  <c r="F234"/>
  <c r="P234"/>
  <c r="G234"/>
  <c r="Q234"/>
  <c r="H234"/>
  <c r="R234"/>
  <c r="T234"/>
  <c r="E233"/>
  <c r="O233"/>
  <c r="F233"/>
  <c r="P233"/>
  <c r="G233"/>
  <c r="Q233"/>
  <c r="H233"/>
  <c r="R233"/>
  <c r="T233"/>
  <c r="E232"/>
  <c r="O232"/>
  <c r="F232"/>
  <c r="P232"/>
  <c r="G232"/>
  <c r="Q232"/>
  <c r="H232"/>
  <c r="R232"/>
  <c r="T232"/>
  <c r="E231"/>
  <c r="O231"/>
  <c r="F231"/>
  <c r="P231"/>
  <c r="G231"/>
  <c r="Q231"/>
  <c r="H231"/>
  <c r="R231"/>
  <c r="T231"/>
  <c r="E230"/>
  <c r="O230"/>
  <c r="F230"/>
  <c r="P230"/>
  <c r="G230"/>
  <c r="Q230"/>
  <c r="H230"/>
  <c r="R230"/>
  <c r="T230"/>
  <c r="E229"/>
  <c r="O229"/>
  <c r="F229"/>
  <c r="P229"/>
  <c r="G229"/>
  <c r="Q229"/>
  <c r="H229"/>
  <c r="R229"/>
  <c r="T229"/>
  <c r="E228"/>
  <c r="O228"/>
  <c r="F228"/>
  <c r="P228"/>
  <c r="G228"/>
  <c r="Q228"/>
  <c r="H228"/>
  <c r="R228"/>
  <c r="T228"/>
  <c r="E227"/>
  <c r="O227"/>
  <c r="F227"/>
  <c r="P227"/>
  <c r="G227"/>
  <c r="Q227"/>
  <c r="H227"/>
  <c r="R227"/>
  <c r="T227"/>
  <c r="E226"/>
  <c r="O226"/>
  <c r="F226"/>
  <c r="P226"/>
  <c r="G226"/>
  <c r="Q226"/>
  <c r="H226"/>
  <c r="R226"/>
  <c r="T226"/>
  <c r="E225"/>
  <c r="O225"/>
  <c r="F225"/>
  <c r="P225"/>
  <c r="G225"/>
  <c r="Q225"/>
  <c r="H225"/>
  <c r="R225"/>
  <c r="T225"/>
  <c r="E224"/>
  <c r="O224"/>
  <c r="F224"/>
  <c r="P224"/>
  <c r="G224"/>
  <c r="Q224"/>
  <c r="H224"/>
  <c r="R224"/>
  <c r="T224"/>
  <c r="E223"/>
  <c r="O223"/>
  <c r="F223"/>
  <c r="P223"/>
  <c r="G223"/>
  <c r="Q223"/>
  <c r="H223"/>
  <c r="R223"/>
  <c r="T223"/>
  <c r="E222"/>
  <c r="O222"/>
  <c r="F222"/>
  <c r="P222"/>
  <c r="G222"/>
  <c r="Q222"/>
  <c r="H222"/>
  <c r="R222"/>
  <c r="T222"/>
  <c r="E221"/>
  <c r="O221"/>
  <c r="F221"/>
  <c r="P221"/>
  <c r="G221"/>
  <c r="Q221"/>
  <c r="H221"/>
  <c r="R221"/>
  <c r="T221"/>
  <c r="E220"/>
  <c r="O220"/>
  <c r="F220"/>
  <c r="P220"/>
  <c r="G220"/>
  <c r="Q220"/>
  <c r="H220"/>
  <c r="R220"/>
  <c r="T220"/>
  <c r="E219"/>
  <c r="O219"/>
  <c r="F219"/>
  <c r="P219"/>
  <c r="G219"/>
  <c r="Q219"/>
  <c r="H219"/>
  <c r="R219"/>
  <c r="T219"/>
  <c r="E218"/>
  <c r="O218"/>
  <c r="F218"/>
  <c r="P218"/>
  <c r="G218"/>
  <c r="Q218"/>
  <c r="H218"/>
  <c r="R218"/>
  <c r="T218"/>
  <c r="E217"/>
  <c r="O217"/>
  <c r="F217"/>
  <c r="P217"/>
  <c r="G217"/>
  <c r="Q217"/>
  <c r="H217"/>
  <c r="R217"/>
  <c r="T217"/>
  <c r="E216"/>
  <c r="O216"/>
  <c r="F216"/>
  <c r="P216"/>
  <c r="G216"/>
  <c r="Q216"/>
  <c r="H216"/>
  <c r="R216"/>
  <c r="T216"/>
  <c r="E215"/>
  <c r="O215"/>
  <c r="F215"/>
  <c r="P215"/>
  <c r="G215"/>
  <c r="Q215"/>
  <c r="H215"/>
  <c r="R215"/>
  <c r="T215"/>
  <c r="E214"/>
  <c r="O214"/>
  <c r="F214"/>
  <c r="P214"/>
  <c r="G214"/>
  <c r="Q214"/>
  <c r="H214"/>
  <c r="R214"/>
  <c r="T214"/>
  <c r="E213"/>
  <c r="O213"/>
  <c r="F213"/>
  <c r="P213"/>
  <c r="G213"/>
  <c r="Q213"/>
  <c r="H213"/>
  <c r="R213"/>
  <c r="T213"/>
  <c r="E212"/>
  <c r="O212"/>
  <c r="F212"/>
  <c r="P212"/>
  <c r="G212"/>
  <c r="Q212"/>
  <c r="H212"/>
  <c r="R212"/>
  <c r="T212"/>
  <c r="E211"/>
  <c r="O211"/>
  <c r="F211"/>
  <c r="P211"/>
  <c r="G211"/>
  <c r="Q211"/>
  <c r="H211"/>
  <c r="R211"/>
  <c r="T211"/>
  <c r="E210"/>
  <c r="O210"/>
  <c r="F210"/>
  <c r="P210"/>
  <c r="G210"/>
  <c r="Q210"/>
  <c r="H210"/>
  <c r="R210"/>
  <c r="T210"/>
  <c r="E209"/>
  <c r="O209"/>
  <c r="F209"/>
  <c r="P209"/>
  <c r="G209"/>
  <c r="Q209"/>
  <c r="H209"/>
  <c r="R209"/>
  <c r="T209"/>
  <c r="E208"/>
  <c r="O208"/>
  <c r="F208"/>
  <c r="P208"/>
  <c r="G208"/>
  <c r="Q208"/>
  <c r="H208"/>
  <c r="R208"/>
  <c r="T208"/>
  <c r="E207"/>
  <c r="O207"/>
  <c r="F207"/>
  <c r="P207"/>
  <c r="G207"/>
  <c r="Q207"/>
  <c r="H207"/>
  <c r="R207"/>
  <c r="T207"/>
  <c r="E206"/>
  <c r="O206"/>
  <c r="F206"/>
  <c r="P206"/>
  <c r="G206"/>
  <c r="Q206"/>
  <c r="H206"/>
  <c r="R206"/>
  <c r="T206"/>
  <c r="E205"/>
  <c r="O205"/>
  <c r="F205"/>
  <c r="P205"/>
  <c r="G205"/>
  <c r="Q205"/>
  <c r="H205"/>
  <c r="R205"/>
  <c r="T205"/>
  <c r="E204"/>
  <c r="O204"/>
  <c r="F204"/>
  <c r="P204"/>
  <c r="G204"/>
  <c r="Q204"/>
  <c r="H204"/>
  <c r="R204"/>
  <c r="T204"/>
  <c r="E203"/>
  <c r="O203"/>
  <c r="F203"/>
  <c r="P203"/>
  <c r="G203"/>
  <c r="Q203"/>
  <c r="H203"/>
  <c r="R203"/>
  <c r="T203"/>
  <c r="E202"/>
  <c r="O202"/>
  <c r="F202"/>
  <c r="P202"/>
  <c r="G202"/>
  <c r="Q202"/>
  <c r="H202"/>
  <c r="R202"/>
  <c r="T202"/>
  <c r="E201"/>
  <c r="O201"/>
  <c r="F201"/>
  <c r="P201"/>
  <c r="G201"/>
  <c r="Q201"/>
  <c r="H201"/>
  <c r="R201"/>
  <c r="T201"/>
  <c r="E200"/>
  <c r="O200"/>
  <c r="F200"/>
  <c r="P200"/>
  <c r="G200"/>
  <c r="Q200"/>
  <c r="H200"/>
  <c r="R200"/>
  <c r="T200"/>
  <c r="E199"/>
  <c r="O199"/>
  <c r="F199"/>
  <c r="P199"/>
  <c r="G199"/>
  <c r="Q199"/>
  <c r="H199"/>
  <c r="R199"/>
  <c r="T199"/>
  <c r="E198"/>
  <c r="O198"/>
  <c r="F198"/>
  <c r="P198"/>
  <c r="G198"/>
  <c r="Q198"/>
  <c r="H198"/>
  <c r="R198"/>
  <c r="T198"/>
  <c r="E197"/>
  <c r="O197"/>
  <c r="F197"/>
  <c r="P197"/>
  <c r="G197"/>
  <c r="Q197"/>
  <c r="H197"/>
  <c r="R197"/>
  <c r="T197"/>
  <c r="E196"/>
  <c r="O196"/>
  <c r="F196"/>
  <c r="P196"/>
  <c r="G196"/>
  <c r="Q196"/>
  <c r="H196"/>
  <c r="R196"/>
  <c r="T196"/>
  <c r="E195"/>
  <c r="O195"/>
  <c r="F195"/>
  <c r="P195"/>
  <c r="G195"/>
  <c r="Q195"/>
  <c r="H195"/>
  <c r="R195"/>
  <c r="T195"/>
  <c r="E194"/>
  <c r="O194"/>
  <c r="F194"/>
  <c r="P194"/>
  <c r="G194"/>
  <c r="Q194"/>
  <c r="H194"/>
  <c r="R194"/>
  <c r="T194"/>
  <c r="E193"/>
  <c r="O193"/>
  <c r="F193"/>
  <c r="P193"/>
  <c r="G193"/>
  <c r="Q193"/>
  <c r="H193"/>
  <c r="R193"/>
  <c r="T193"/>
  <c r="E192"/>
  <c r="O192"/>
  <c r="F192"/>
  <c r="P192"/>
  <c r="G192"/>
  <c r="Q192"/>
  <c r="H192"/>
  <c r="R192"/>
  <c r="T192"/>
  <c r="E191"/>
  <c r="O191"/>
  <c r="F191"/>
  <c r="P191"/>
  <c r="G191"/>
  <c r="Q191"/>
  <c r="H191"/>
  <c r="R191"/>
  <c r="T191"/>
  <c r="E190"/>
  <c r="O190"/>
  <c r="F190"/>
  <c r="P190"/>
  <c r="G190"/>
  <c r="Q190"/>
  <c r="H190"/>
  <c r="R190"/>
  <c r="T190"/>
  <c r="E189"/>
  <c r="O189"/>
  <c r="F189"/>
  <c r="P189"/>
  <c r="G189"/>
  <c r="Q189"/>
  <c r="H189"/>
  <c r="R189"/>
  <c r="T189"/>
  <c r="E188"/>
  <c r="O188"/>
  <c r="F188"/>
  <c r="P188"/>
  <c r="G188"/>
  <c r="Q188"/>
  <c r="H188"/>
  <c r="R188"/>
  <c r="T188"/>
  <c r="E187"/>
  <c r="O187"/>
  <c r="F187"/>
  <c r="P187"/>
  <c r="G187"/>
  <c r="Q187"/>
  <c r="H187"/>
  <c r="R187"/>
  <c r="T187"/>
  <c r="E186"/>
  <c r="O186"/>
  <c r="F186"/>
  <c r="P186"/>
  <c r="G186"/>
  <c r="Q186"/>
  <c r="H186"/>
  <c r="R186"/>
  <c r="T186"/>
  <c r="E185"/>
  <c r="O185"/>
  <c r="F185"/>
  <c r="P185"/>
  <c r="G185"/>
  <c r="Q185"/>
  <c r="H185"/>
  <c r="R185"/>
  <c r="T185"/>
  <c r="E184"/>
  <c r="O184"/>
  <c r="F184"/>
  <c r="P184"/>
  <c r="G184"/>
  <c r="Q184"/>
  <c r="H184"/>
  <c r="R184"/>
  <c r="T184"/>
  <c r="E183"/>
  <c r="O183"/>
  <c r="F183"/>
  <c r="P183"/>
  <c r="G183"/>
  <c r="Q183"/>
  <c r="H183"/>
  <c r="R183"/>
  <c r="T183"/>
  <c r="E182"/>
  <c r="O182"/>
  <c r="F182"/>
  <c r="P182"/>
  <c r="G182"/>
  <c r="Q182"/>
  <c r="H182"/>
  <c r="R182"/>
  <c r="T182"/>
  <c r="E181"/>
  <c r="O181"/>
  <c r="F181"/>
  <c r="P181"/>
  <c r="G181"/>
  <c r="Q181"/>
  <c r="H181"/>
  <c r="R181"/>
  <c r="T181"/>
  <c r="E180"/>
  <c r="O180"/>
  <c r="F180"/>
  <c r="P180"/>
  <c r="G180"/>
  <c r="Q180"/>
  <c r="H180"/>
  <c r="R180"/>
  <c r="T180"/>
  <c r="E179"/>
  <c r="O179"/>
  <c r="F179"/>
  <c r="P179"/>
  <c r="G179"/>
  <c r="Q179"/>
  <c r="H179"/>
  <c r="R179"/>
  <c r="T179"/>
  <c r="E178"/>
  <c r="O178"/>
  <c r="F178"/>
  <c r="P178"/>
  <c r="G178"/>
  <c r="Q178"/>
  <c r="H178"/>
  <c r="R178"/>
  <c r="T178"/>
  <c r="E177"/>
  <c r="O177"/>
  <c r="F177"/>
  <c r="P177"/>
  <c r="G177"/>
  <c r="Q177"/>
  <c r="H177"/>
  <c r="R177"/>
  <c r="T177"/>
  <c r="E176"/>
  <c r="O176"/>
  <c r="F176"/>
  <c r="P176"/>
  <c r="G176"/>
  <c r="Q176"/>
  <c r="H176"/>
  <c r="R176"/>
  <c r="T176"/>
  <c r="E175"/>
  <c r="O175"/>
  <c r="F175"/>
  <c r="P175"/>
  <c r="G175"/>
  <c r="Q175"/>
  <c r="H175"/>
  <c r="R175"/>
  <c r="T175"/>
  <c r="E174"/>
  <c r="O174"/>
  <c r="F174"/>
  <c r="P174"/>
  <c r="G174"/>
  <c r="Q174"/>
  <c r="H174"/>
  <c r="R174"/>
  <c r="T174"/>
  <c r="E173"/>
  <c r="O173"/>
  <c r="F173"/>
  <c r="P173"/>
  <c r="G173"/>
  <c r="Q173"/>
  <c r="H173"/>
  <c r="R173"/>
  <c r="T173"/>
  <c r="E172"/>
  <c r="O172"/>
  <c r="F172"/>
  <c r="P172"/>
  <c r="G172"/>
  <c r="Q172"/>
  <c r="H172"/>
  <c r="R172"/>
  <c r="T172"/>
  <c r="E171"/>
  <c r="O171"/>
  <c r="F171"/>
  <c r="P171"/>
  <c r="G171"/>
  <c r="Q171"/>
  <c r="H171"/>
  <c r="R171"/>
  <c r="T171"/>
  <c r="E170"/>
  <c r="O170"/>
  <c r="F170"/>
  <c r="P170"/>
  <c r="G170"/>
  <c r="Q170"/>
  <c r="H170"/>
  <c r="R170"/>
  <c r="T170"/>
  <c r="E169"/>
  <c r="O169"/>
  <c r="F169"/>
  <c r="P169"/>
  <c r="G169"/>
  <c r="Q169"/>
  <c r="H169"/>
  <c r="R169"/>
  <c r="T169"/>
  <c r="E168"/>
  <c r="O168"/>
  <c r="F168"/>
  <c r="P168"/>
  <c r="G168"/>
  <c r="Q168"/>
  <c r="H168"/>
  <c r="R168"/>
  <c r="T168"/>
  <c r="E167"/>
  <c r="O167"/>
  <c r="F167"/>
  <c r="P167"/>
  <c r="G167"/>
  <c r="Q167"/>
  <c r="H167"/>
  <c r="R167"/>
  <c r="T167"/>
  <c r="E166"/>
  <c r="O166"/>
  <c r="F166"/>
  <c r="P166"/>
  <c r="G166"/>
  <c r="Q166"/>
  <c r="H166"/>
  <c r="R166"/>
  <c r="T166"/>
  <c r="E165"/>
  <c r="O165"/>
  <c r="F165"/>
  <c r="P165"/>
  <c r="G165"/>
  <c r="Q165"/>
  <c r="H165"/>
  <c r="R165"/>
  <c r="T165"/>
  <c r="E164"/>
  <c r="O164"/>
  <c r="F164"/>
  <c r="P164"/>
  <c r="G164"/>
  <c r="Q164"/>
  <c r="H164"/>
  <c r="R164"/>
  <c r="T164"/>
  <c r="E163"/>
  <c r="O163"/>
  <c r="F163"/>
  <c r="P163"/>
  <c r="G163"/>
  <c r="Q163"/>
  <c r="H163"/>
  <c r="R163"/>
  <c r="T163"/>
  <c r="E162"/>
  <c r="O162"/>
  <c r="F162"/>
  <c r="P162"/>
  <c r="G162"/>
  <c r="Q162"/>
  <c r="H162"/>
  <c r="R162"/>
  <c r="T162"/>
  <c r="E161"/>
  <c r="O161"/>
  <c r="F161"/>
  <c r="P161"/>
  <c r="G161"/>
  <c r="Q161"/>
  <c r="H161"/>
  <c r="R161"/>
  <c r="T161"/>
  <c r="E160"/>
  <c r="O160"/>
  <c r="F160"/>
  <c r="P160"/>
  <c r="G160"/>
  <c r="Q160"/>
  <c r="H160"/>
  <c r="R160"/>
  <c r="T160"/>
  <c r="E159"/>
  <c r="O159"/>
  <c r="F159"/>
  <c r="P159"/>
  <c r="G159"/>
  <c r="Q159"/>
  <c r="H159"/>
  <c r="R159"/>
  <c r="T159"/>
  <c r="E158"/>
  <c r="O158"/>
  <c r="F158"/>
  <c r="P158"/>
  <c r="G158"/>
  <c r="Q158"/>
  <c r="H158"/>
  <c r="R158"/>
  <c r="T158"/>
  <c r="E157"/>
  <c r="O157"/>
  <c r="F157"/>
  <c r="P157"/>
  <c r="G157"/>
  <c r="Q157"/>
  <c r="H157"/>
  <c r="R157"/>
  <c r="T157"/>
  <c r="E156"/>
  <c r="O156"/>
  <c r="F156"/>
  <c r="P156"/>
  <c r="G156"/>
  <c r="Q156"/>
  <c r="H156"/>
  <c r="R156"/>
  <c r="T156"/>
  <c r="E155"/>
  <c r="O155"/>
  <c r="F155"/>
  <c r="P155"/>
  <c r="G155"/>
  <c r="Q155"/>
  <c r="H155"/>
  <c r="R155"/>
  <c r="T155"/>
  <c r="E154"/>
  <c r="O154"/>
  <c r="F154"/>
  <c r="P154"/>
  <c r="G154"/>
  <c r="Q154"/>
  <c r="H154"/>
  <c r="R154"/>
  <c r="T154"/>
  <c r="E153"/>
  <c r="O153"/>
  <c r="F153"/>
  <c r="P153"/>
  <c r="G153"/>
  <c r="Q153"/>
  <c r="H153"/>
  <c r="R153"/>
  <c r="T153"/>
  <c r="E152"/>
  <c r="O152"/>
  <c r="F152"/>
  <c r="P152"/>
  <c r="G152"/>
  <c r="Q152"/>
  <c r="H152"/>
  <c r="R152"/>
  <c r="T152"/>
  <c r="E151"/>
  <c r="O151"/>
  <c r="F151"/>
  <c r="P151"/>
  <c r="G151"/>
  <c r="Q151"/>
  <c r="H151"/>
  <c r="R151"/>
  <c r="T151"/>
  <c r="E150"/>
  <c r="O150"/>
  <c r="F150"/>
  <c r="P150"/>
  <c r="G150"/>
  <c r="Q150"/>
  <c r="H150"/>
  <c r="R150"/>
  <c r="T150"/>
  <c r="E149"/>
  <c r="O149"/>
  <c r="F149"/>
  <c r="P149"/>
  <c r="G149"/>
  <c r="Q149"/>
  <c r="H149"/>
  <c r="R149"/>
  <c r="T149"/>
  <c r="E148"/>
  <c r="O148"/>
  <c r="F148"/>
  <c r="P148"/>
  <c r="G148"/>
  <c r="Q148"/>
  <c r="H148"/>
  <c r="R148"/>
  <c r="T148"/>
  <c r="E147"/>
  <c r="O147"/>
  <c r="F147"/>
  <c r="P147"/>
  <c r="G147"/>
  <c r="Q147"/>
  <c r="H147"/>
  <c r="R147"/>
  <c r="T147"/>
  <c r="E146"/>
  <c r="O146"/>
  <c r="F146"/>
  <c r="P146"/>
  <c r="G146"/>
  <c r="Q146"/>
  <c r="H146"/>
  <c r="R146"/>
  <c r="T146"/>
  <c r="E145"/>
  <c r="O145"/>
  <c r="F145"/>
  <c r="P145"/>
  <c r="G145"/>
  <c r="Q145"/>
  <c r="H145"/>
  <c r="R145"/>
  <c r="T145"/>
  <c r="E144"/>
  <c r="O144"/>
  <c r="F144"/>
  <c r="P144"/>
  <c r="G144"/>
  <c r="Q144"/>
  <c r="H144"/>
  <c r="R144"/>
  <c r="T144"/>
  <c r="E143"/>
  <c r="O143"/>
  <c r="F143"/>
  <c r="P143"/>
  <c r="G143"/>
  <c r="Q143"/>
  <c r="H143"/>
  <c r="R143"/>
  <c r="T143"/>
  <c r="E142"/>
  <c r="O142"/>
  <c r="F142"/>
  <c r="P142"/>
  <c r="G142"/>
  <c r="Q142"/>
  <c r="H142"/>
  <c r="R142"/>
  <c r="T142"/>
  <c r="E141"/>
  <c r="O141"/>
  <c r="F141"/>
  <c r="P141"/>
  <c r="G141"/>
  <c r="Q141"/>
  <c r="H141"/>
  <c r="R141"/>
  <c r="T141"/>
  <c r="E140"/>
  <c r="O140"/>
  <c r="F140"/>
  <c r="P140"/>
  <c r="G140"/>
  <c r="Q140"/>
  <c r="H140"/>
  <c r="R140"/>
  <c r="T140"/>
  <c r="E139"/>
  <c r="O139"/>
  <c r="F139"/>
  <c r="P139"/>
  <c r="G139"/>
  <c r="Q139"/>
  <c r="H139"/>
  <c r="R139"/>
  <c r="T139"/>
  <c r="E138"/>
  <c r="O138"/>
  <c r="F138"/>
  <c r="P138"/>
  <c r="G138"/>
  <c r="Q138"/>
  <c r="H138"/>
  <c r="R138"/>
  <c r="T138"/>
  <c r="E137"/>
  <c r="O137"/>
  <c r="F137"/>
  <c r="P137"/>
  <c r="G137"/>
  <c r="Q137"/>
  <c r="H137"/>
  <c r="R137"/>
  <c r="T137"/>
  <c r="E136"/>
  <c r="O136"/>
  <c r="F136"/>
  <c r="P136"/>
  <c r="G136"/>
  <c r="Q136"/>
  <c r="H136"/>
  <c r="R136"/>
  <c r="T136"/>
  <c r="E135"/>
  <c r="O135"/>
  <c r="F135"/>
  <c r="P135"/>
  <c r="G135"/>
  <c r="Q135"/>
  <c r="H135"/>
  <c r="R135"/>
  <c r="T135"/>
  <c r="E134"/>
  <c r="O134"/>
  <c r="F134"/>
  <c r="P134"/>
  <c r="G134"/>
  <c r="Q134"/>
  <c r="H134"/>
  <c r="R134"/>
  <c r="T134"/>
  <c r="E133"/>
  <c r="O133"/>
  <c r="F133"/>
  <c r="P133"/>
  <c r="G133"/>
  <c r="Q133"/>
  <c r="H133"/>
  <c r="R133"/>
  <c r="T133"/>
  <c r="E132"/>
  <c r="O132"/>
  <c r="F132"/>
  <c r="P132"/>
  <c r="G132"/>
  <c r="Q132"/>
  <c r="H132"/>
  <c r="R132"/>
  <c r="T132"/>
  <c r="E131"/>
  <c r="O131"/>
  <c r="F131"/>
  <c r="P131"/>
  <c r="G131"/>
  <c r="Q131"/>
  <c r="H131"/>
  <c r="R131"/>
  <c r="T131"/>
  <c r="E130"/>
  <c r="O130"/>
  <c r="F130"/>
  <c r="P130"/>
  <c r="G130"/>
  <c r="Q130"/>
  <c r="H130"/>
  <c r="R130"/>
  <c r="T130"/>
  <c r="E129"/>
  <c r="O129"/>
  <c r="F129"/>
  <c r="P129"/>
  <c r="G129"/>
  <c r="Q129"/>
  <c r="H129"/>
  <c r="R129"/>
  <c r="T129"/>
  <c r="E128"/>
  <c r="O128"/>
  <c r="F128"/>
  <c r="P128"/>
  <c r="G128"/>
  <c r="Q128"/>
  <c r="H128"/>
  <c r="R128"/>
  <c r="T128"/>
  <c r="E127"/>
  <c r="O127"/>
  <c r="F127"/>
  <c r="P127"/>
  <c r="G127"/>
  <c r="Q127"/>
  <c r="H127"/>
  <c r="R127"/>
  <c r="T127"/>
  <c r="E126"/>
  <c r="O126"/>
  <c r="F126"/>
  <c r="P126"/>
  <c r="G126"/>
  <c r="Q126"/>
  <c r="H126"/>
  <c r="R126"/>
  <c r="T126"/>
  <c r="E125"/>
  <c r="O125"/>
  <c r="F125"/>
  <c r="P125"/>
  <c r="G125"/>
  <c r="Q125"/>
  <c r="H125"/>
  <c r="R125"/>
  <c r="T125"/>
  <c r="E124"/>
  <c r="O124"/>
  <c r="F124"/>
  <c r="P124"/>
  <c r="G124"/>
  <c r="Q124"/>
  <c r="H124"/>
  <c r="R124"/>
  <c r="T124"/>
  <c r="E123"/>
  <c r="O123"/>
  <c r="F123"/>
  <c r="P123"/>
  <c r="G123"/>
  <c r="Q123"/>
  <c r="H123"/>
  <c r="R123"/>
  <c r="T123"/>
  <c r="E122"/>
  <c r="O122"/>
  <c r="F122"/>
  <c r="P122"/>
  <c r="G122"/>
  <c r="Q122"/>
  <c r="H122"/>
  <c r="R122"/>
  <c r="T122"/>
  <c r="E121"/>
  <c r="O121"/>
  <c r="F121"/>
  <c r="P121"/>
  <c r="G121"/>
  <c r="Q121"/>
  <c r="H121"/>
  <c r="R121"/>
  <c r="T121"/>
  <c r="E120"/>
  <c r="O120"/>
  <c r="F120"/>
  <c r="P120"/>
  <c r="G120"/>
  <c r="Q120"/>
  <c r="H120"/>
  <c r="R120"/>
  <c r="T120"/>
  <c r="E119"/>
  <c r="O119"/>
  <c r="F119"/>
  <c r="P119"/>
  <c r="G119"/>
  <c r="Q119"/>
  <c r="H119"/>
  <c r="R119"/>
  <c r="T119"/>
  <c r="E118"/>
  <c r="O118"/>
  <c r="F118"/>
  <c r="P118"/>
  <c r="G118"/>
  <c r="Q118"/>
  <c r="H118"/>
  <c r="R118"/>
  <c r="T118"/>
  <c r="E117"/>
  <c r="O117"/>
  <c r="F117"/>
  <c r="P117"/>
  <c r="G117"/>
  <c r="Q117"/>
  <c r="H117"/>
  <c r="R117"/>
  <c r="T117"/>
  <c r="E116"/>
  <c r="O116"/>
  <c r="F116"/>
  <c r="P116"/>
  <c r="G116"/>
  <c r="Q116"/>
  <c r="H116"/>
  <c r="R116"/>
  <c r="T116"/>
  <c r="E115"/>
  <c r="O115"/>
  <c r="F115"/>
  <c r="P115"/>
  <c r="G115"/>
  <c r="Q115"/>
  <c r="H115"/>
  <c r="R115"/>
  <c r="T115"/>
  <c r="E114"/>
  <c r="O114"/>
  <c r="F114"/>
  <c r="P114"/>
  <c r="G114"/>
  <c r="Q114"/>
  <c r="H114"/>
  <c r="R114"/>
  <c r="T114"/>
  <c r="E113"/>
  <c r="O113"/>
  <c r="F113"/>
  <c r="P113"/>
  <c r="G113"/>
  <c r="Q113"/>
  <c r="H113"/>
  <c r="R113"/>
  <c r="T113"/>
  <c r="E112"/>
  <c r="O112"/>
  <c r="F112"/>
  <c r="P112"/>
  <c r="G112"/>
  <c r="Q112"/>
  <c r="H112"/>
  <c r="R112"/>
  <c r="T112"/>
  <c r="E111"/>
  <c r="O111"/>
  <c r="F111"/>
  <c r="P111"/>
  <c r="G111"/>
  <c r="Q111"/>
  <c r="H111"/>
  <c r="R111"/>
  <c r="T111"/>
  <c r="E110"/>
  <c r="O110"/>
  <c r="F110"/>
  <c r="P110"/>
  <c r="G110"/>
  <c r="Q110"/>
  <c r="H110"/>
  <c r="R110"/>
  <c r="T110"/>
  <c r="E109"/>
  <c r="O109"/>
  <c r="F109"/>
  <c r="P109"/>
  <c r="G109"/>
  <c r="Q109"/>
  <c r="H109"/>
  <c r="R109"/>
  <c r="T109"/>
  <c r="E108"/>
  <c r="O108"/>
  <c r="F108"/>
  <c r="P108"/>
  <c r="G108"/>
  <c r="Q108"/>
  <c r="H108"/>
  <c r="R108"/>
  <c r="T108"/>
  <c r="E107"/>
  <c r="O107"/>
  <c r="F107"/>
  <c r="P107"/>
  <c r="G107"/>
  <c r="Q107"/>
  <c r="H107"/>
  <c r="R107"/>
  <c r="T107"/>
  <c r="E106"/>
  <c r="O106"/>
  <c r="F106"/>
  <c r="P106"/>
  <c r="G106"/>
  <c r="Q106"/>
  <c r="H106"/>
  <c r="R106"/>
  <c r="T106"/>
  <c r="E105"/>
  <c r="O105"/>
  <c r="F105"/>
  <c r="P105"/>
  <c r="G105"/>
  <c r="Q105"/>
  <c r="H105"/>
  <c r="R105"/>
  <c r="T105"/>
  <c r="E104"/>
  <c r="O104"/>
  <c r="F104"/>
  <c r="P104"/>
  <c r="G104"/>
  <c r="Q104"/>
  <c r="H104"/>
  <c r="R104"/>
  <c r="T104"/>
  <c r="E103"/>
  <c r="O103"/>
  <c r="F103"/>
  <c r="P103"/>
  <c r="G103"/>
  <c r="Q103"/>
  <c r="H103"/>
  <c r="R103"/>
  <c r="T103"/>
  <c r="E102"/>
  <c r="O102"/>
  <c r="F102"/>
  <c r="P102"/>
  <c r="G102"/>
  <c r="Q102"/>
  <c r="H102"/>
  <c r="R102"/>
  <c r="T102"/>
  <c r="E101"/>
  <c r="J101"/>
  <c r="O101"/>
  <c r="F101"/>
  <c r="K101"/>
  <c r="P101"/>
  <c r="G101"/>
  <c r="L101"/>
  <c r="Q101"/>
  <c r="H101"/>
  <c r="M101"/>
  <c r="R101"/>
  <c r="T101"/>
  <c r="E100"/>
  <c r="J100"/>
  <c r="O100"/>
  <c r="F100"/>
  <c r="K100"/>
  <c r="P100"/>
  <c r="G100"/>
  <c r="L100"/>
  <c r="Q100"/>
  <c r="H100"/>
  <c r="M100"/>
  <c r="R100"/>
  <c r="T100"/>
  <c r="E99"/>
  <c r="J99"/>
  <c r="O99"/>
  <c r="F99"/>
  <c r="K99"/>
  <c r="P99"/>
  <c r="G99"/>
  <c r="L99"/>
  <c r="Q99"/>
  <c r="H99"/>
  <c r="M99"/>
  <c r="R99"/>
  <c r="T99"/>
  <c r="E98"/>
  <c r="J98"/>
  <c r="O98"/>
  <c r="F98"/>
  <c r="K98"/>
  <c r="P98"/>
  <c r="G98"/>
  <c r="L98"/>
  <c r="Q98"/>
  <c r="H98"/>
  <c r="M98"/>
  <c r="R98"/>
  <c r="T98"/>
  <c r="E97"/>
  <c r="J97"/>
  <c r="O97"/>
  <c r="F97"/>
  <c r="K97"/>
  <c r="P97"/>
  <c r="G97"/>
  <c r="L97"/>
  <c r="Q97"/>
  <c r="H97"/>
  <c r="M97"/>
  <c r="R97"/>
  <c r="T97"/>
  <c r="E96"/>
  <c r="J96"/>
  <c r="O96"/>
  <c r="F96"/>
  <c r="K96"/>
  <c r="P96"/>
  <c r="G96"/>
  <c r="L96"/>
  <c r="Q96"/>
  <c r="H96"/>
  <c r="M96"/>
  <c r="R96"/>
  <c r="T96"/>
  <c r="E95"/>
  <c r="J95"/>
  <c r="O95"/>
  <c r="F95"/>
  <c r="K95"/>
  <c r="P95"/>
  <c r="G95"/>
  <c r="L95"/>
  <c r="Q95"/>
  <c r="H95"/>
  <c r="M95"/>
  <c r="R95"/>
  <c r="T95"/>
  <c r="E94"/>
  <c r="J94"/>
  <c r="O94"/>
  <c r="F94"/>
  <c r="K94"/>
  <c r="P94"/>
  <c r="G94"/>
  <c r="L94"/>
  <c r="Q94"/>
  <c r="H94"/>
  <c r="M94"/>
  <c r="R94"/>
  <c r="T94"/>
  <c r="E93"/>
  <c r="J93"/>
  <c r="O93"/>
  <c r="F93"/>
  <c r="K93"/>
  <c r="P93"/>
  <c r="G93"/>
  <c r="L93"/>
  <c r="Q93"/>
  <c r="H93"/>
  <c r="M93"/>
  <c r="R93"/>
  <c r="T93"/>
  <c r="E92"/>
  <c r="J92"/>
  <c r="O92"/>
  <c r="F92"/>
  <c r="K92"/>
  <c r="P92"/>
  <c r="G92"/>
  <c r="L92"/>
  <c r="Q92"/>
  <c r="H92"/>
  <c r="M92"/>
  <c r="R92"/>
  <c r="T92"/>
  <c r="E91"/>
  <c r="J91"/>
  <c r="O91"/>
  <c r="F91"/>
  <c r="K91"/>
  <c r="P91"/>
  <c r="G91"/>
  <c r="L91"/>
  <c r="Q91"/>
  <c r="H91"/>
  <c r="M91"/>
  <c r="R91"/>
  <c r="T91"/>
  <c r="E90"/>
  <c r="J90"/>
  <c r="O90"/>
  <c r="F90"/>
  <c r="K90"/>
  <c r="P90"/>
  <c r="G90"/>
  <c r="L90"/>
  <c r="Q90"/>
  <c r="H90"/>
  <c r="M90"/>
  <c r="R90"/>
  <c r="T90"/>
  <c r="E89"/>
  <c r="J89"/>
  <c r="O89"/>
  <c r="F89"/>
  <c r="K89"/>
  <c r="P89"/>
  <c r="G89"/>
  <c r="L89"/>
  <c r="Q89"/>
  <c r="H89"/>
  <c r="M89"/>
  <c r="R89"/>
  <c r="T89"/>
  <c r="E88"/>
  <c r="J88"/>
  <c r="O88"/>
  <c r="F88"/>
  <c r="K88"/>
  <c r="P88"/>
  <c r="G88"/>
  <c r="L88"/>
  <c r="Q88"/>
  <c r="H88"/>
  <c r="M88"/>
  <c r="R88"/>
  <c r="T88"/>
  <c r="E87"/>
  <c r="J87"/>
  <c r="O87"/>
  <c r="F87"/>
  <c r="K87"/>
  <c r="P87"/>
  <c r="G87"/>
  <c r="L87"/>
  <c r="Q87"/>
  <c r="H87"/>
  <c r="M87"/>
  <c r="R87"/>
  <c r="T87"/>
  <c r="E86"/>
  <c r="J86"/>
  <c r="O86"/>
  <c r="F86"/>
  <c r="K86"/>
  <c r="P86"/>
  <c r="G86"/>
  <c r="L86"/>
  <c r="Q86"/>
  <c r="H86"/>
  <c r="M86"/>
  <c r="R86"/>
  <c r="T86"/>
  <c r="E85"/>
  <c r="J85"/>
  <c r="O85"/>
  <c r="F85"/>
  <c r="K85"/>
  <c r="P85"/>
  <c r="G85"/>
  <c r="L85"/>
  <c r="Q85"/>
  <c r="H85"/>
  <c r="M85"/>
  <c r="R85"/>
  <c r="T85"/>
  <c r="E84"/>
  <c r="J84"/>
  <c r="O84"/>
  <c r="F84"/>
  <c r="K84"/>
  <c r="P84"/>
  <c r="G84"/>
  <c r="L84"/>
  <c r="Q84"/>
  <c r="H84"/>
  <c r="M84"/>
  <c r="R84"/>
  <c r="T84"/>
  <c r="E83"/>
  <c r="J83"/>
  <c r="O83"/>
  <c r="F83"/>
  <c r="K83"/>
  <c r="P83"/>
  <c r="G83"/>
  <c r="L83"/>
  <c r="Q83"/>
  <c r="H83"/>
  <c r="M83"/>
  <c r="R83"/>
  <c r="T83"/>
  <c r="E82"/>
  <c r="J82"/>
  <c r="O82"/>
  <c r="F82"/>
  <c r="K82"/>
  <c r="P82"/>
  <c r="G82"/>
  <c r="L82"/>
  <c r="Q82"/>
  <c r="H82"/>
  <c r="M82"/>
  <c r="R82"/>
  <c r="T82"/>
  <c r="E81"/>
  <c r="J81"/>
  <c r="O81"/>
  <c r="F81"/>
  <c r="K81"/>
  <c r="P81"/>
  <c r="G81"/>
  <c r="L81"/>
  <c r="Q81"/>
  <c r="H81"/>
  <c r="M81"/>
  <c r="R81"/>
  <c r="T81"/>
  <c r="E80"/>
  <c r="J80"/>
  <c r="O80"/>
  <c r="F80"/>
  <c r="K80"/>
  <c r="P80"/>
  <c r="G80"/>
  <c r="L80"/>
  <c r="Q80"/>
  <c r="H80"/>
  <c r="M80"/>
  <c r="R80"/>
  <c r="T80"/>
  <c r="E79"/>
  <c r="J79"/>
  <c r="O79"/>
  <c r="F79"/>
  <c r="K79"/>
  <c r="P79"/>
  <c r="G79"/>
  <c r="L79"/>
  <c r="Q79"/>
  <c r="H79"/>
  <c r="M79"/>
  <c r="R79"/>
  <c r="T79"/>
  <c r="E78"/>
  <c r="J78"/>
  <c r="O78"/>
  <c r="F78"/>
  <c r="K78"/>
  <c r="P78"/>
  <c r="G78"/>
  <c r="L78"/>
  <c r="Q78"/>
  <c r="H78"/>
  <c r="M78"/>
  <c r="R78"/>
  <c r="T78"/>
  <c r="E77"/>
  <c r="J77"/>
  <c r="O77"/>
  <c r="F77"/>
  <c r="K77"/>
  <c r="P77"/>
  <c r="G77"/>
  <c r="L77"/>
  <c r="Q77"/>
  <c r="H77"/>
  <c r="M77"/>
  <c r="R77"/>
  <c r="T77"/>
  <c r="E76"/>
  <c r="J76"/>
  <c r="O76"/>
  <c r="F76"/>
  <c r="K76"/>
  <c r="P76"/>
  <c r="G76"/>
  <c r="L76"/>
  <c r="Q76"/>
  <c r="H76"/>
  <c r="M76"/>
  <c r="R76"/>
  <c r="T76"/>
  <c r="E75"/>
  <c r="J75"/>
  <c r="O75"/>
  <c r="F75"/>
  <c r="K75"/>
  <c r="P75"/>
  <c r="G75"/>
  <c r="L75"/>
  <c r="Q75"/>
  <c r="H75"/>
  <c r="M75"/>
  <c r="R75"/>
  <c r="T75"/>
  <c r="E74"/>
  <c r="J74"/>
  <c r="O74"/>
  <c r="F74"/>
  <c r="K74"/>
  <c r="P74"/>
  <c r="G74"/>
  <c r="L74"/>
  <c r="Q74"/>
  <c r="H74"/>
  <c r="M74"/>
  <c r="R74"/>
  <c r="T74"/>
  <c r="E73"/>
  <c r="J73"/>
  <c r="O73"/>
  <c r="F73"/>
  <c r="K73"/>
  <c r="P73"/>
  <c r="G73"/>
  <c r="L73"/>
  <c r="Q73"/>
  <c r="H73"/>
  <c r="M73"/>
  <c r="R73"/>
  <c r="T73"/>
  <c r="E72"/>
  <c r="J72"/>
  <c r="O72"/>
  <c r="F72"/>
  <c r="K72"/>
  <c r="P72"/>
  <c r="G72"/>
  <c r="L72"/>
  <c r="Q72"/>
  <c r="H72"/>
  <c r="M72"/>
  <c r="R72"/>
  <c r="T72"/>
  <c r="E71"/>
  <c r="J71"/>
  <c r="O71"/>
  <c r="F71"/>
  <c r="K71"/>
  <c r="P71"/>
  <c r="G71"/>
  <c r="L71"/>
  <c r="Q71"/>
  <c r="H71"/>
  <c r="M71"/>
  <c r="R71"/>
  <c r="T71"/>
  <c r="E70"/>
  <c r="J70"/>
  <c r="O70"/>
  <c r="F70"/>
  <c r="K70"/>
  <c r="P70"/>
  <c r="G70"/>
  <c r="L70"/>
  <c r="Q70"/>
  <c r="H70"/>
  <c r="M70"/>
  <c r="R70"/>
  <c r="T70"/>
  <c r="E69"/>
  <c r="J69"/>
  <c r="O69"/>
  <c r="F69"/>
  <c r="K69"/>
  <c r="P69"/>
  <c r="G69"/>
  <c r="L69"/>
  <c r="Q69"/>
  <c r="H69"/>
  <c r="M69"/>
  <c r="R69"/>
  <c r="T69"/>
  <c r="E68"/>
  <c r="J68"/>
  <c r="O68"/>
  <c r="F68"/>
  <c r="K68"/>
  <c r="P68"/>
  <c r="G68"/>
  <c r="L68"/>
  <c r="Q68"/>
  <c r="H68"/>
  <c r="M68"/>
  <c r="R68"/>
  <c r="T68"/>
  <c r="E67"/>
  <c r="J67"/>
  <c r="O67"/>
  <c r="F67"/>
  <c r="K67"/>
  <c r="P67"/>
  <c r="G67"/>
  <c r="L67"/>
  <c r="Q67"/>
  <c r="H67"/>
  <c r="M67"/>
  <c r="R67"/>
  <c r="T67"/>
  <c r="E66"/>
  <c r="J66"/>
  <c r="O66"/>
  <c r="F66"/>
  <c r="K66"/>
  <c r="P66"/>
  <c r="G66"/>
  <c r="L66"/>
  <c r="Q66"/>
  <c r="H66"/>
  <c r="M66"/>
  <c r="R66"/>
  <c r="T66"/>
  <c r="E65"/>
  <c r="J65"/>
  <c r="O65"/>
  <c r="F65"/>
  <c r="K65"/>
  <c r="P65"/>
  <c r="G65"/>
  <c r="L65"/>
  <c r="Q65"/>
  <c r="H65"/>
  <c r="M65"/>
  <c r="R65"/>
  <c r="T65"/>
  <c r="E64"/>
  <c r="J64"/>
  <c r="O64"/>
  <c r="F64"/>
  <c r="K64"/>
  <c r="P64"/>
  <c r="G64"/>
  <c r="L64"/>
  <c r="Q64"/>
  <c r="H64"/>
  <c r="M64"/>
  <c r="R64"/>
  <c r="T64"/>
  <c r="E63"/>
  <c r="J63"/>
  <c r="O63"/>
  <c r="F63"/>
  <c r="K63"/>
  <c r="P63"/>
  <c r="G63"/>
  <c r="L63"/>
  <c r="Q63"/>
  <c r="H63"/>
  <c r="M63"/>
  <c r="R63"/>
  <c r="T63"/>
  <c r="E62"/>
  <c r="J62"/>
  <c r="O62"/>
  <c r="F62"/>
  <c r="K62"/>
  <c r="P62"/>
  <c r="G62"/>
  <c r="L62"/>
  <c r="Q62"/>
  <c r="H62"/>
  <c r="M62"/>
  <c r="R62"/>
  <c r="T62"/>
  <c r="E61"/>
  <c r="J61"/>
  <c r="O61"/>
  <c r="F61"/>
  <c r="K61"/>
  <c r="P61"/>
  <c r="G61"/>
  <c r="L61"/>
  <c r="Q61"/>
  <c r="H61"/>
  <c r="M61"/>
  <c r="R61"/>
  <c r="T61"/>
  <c r="E60"/>
  <c r="J60"/>
  <c r="O60"/>
  <c r="F60"/>
  <c r="K60"/>
  <c r="P60"/>
  <c r="G60"/>
  <c r="L60"/>
  <c r="Q60"/>
  <c r="H60"/>
  <c r="M60"/>
  <c r="R60"/>
  <c r="T60"/>
  <c r="E59"/>
  <c r="J59"/>
  <c r="O59"/>
  <c r="F59"/>
  <c r="K59"/>
  <c r="P59"/>
  <c r="G59"/>
  <c r="L59"/>
  <c r="Q59"/>
  <c r="H59"/>
  <c r="M59"/>
  <c r="R59"/>
  <c r="T59"/>
  <c r="E58"/>
  <c r="J58"/>
  <c r="O58"/>
  <c r="F58"/>
  <c r="K58"/>
  <c r="P58"/>
  <c r="G58"/>
  <c r="L58"/>
  <c r="Q58"/>
  <c r="H58"/>
  <c r="M58"/>
  <c r="R58"/>
  <c r="T58"/>
  <c r="E57"/>
  <c r="J57"/>
  <c r="O57"/>
  <c r="F57"/>
  <c r="K57"/>
  <c r="P57"/>
  <c r="G57"/>
  <c r="L57"/>
  <c r="Q57"/>
  <c r="H57"/>
  <c r="M57"/>
  <c r="R57"/>
  <c r="T57"/>
  <c r="E56"/>
  <c r="J56"/>
  <c r="O56"/>
  <c r="F56"/>
  <c r="K56"/>
  <c r="P56"/>
  <c r="G56"/>
  <c r="L56"/>
  <c r="Q56"/>
  <c r="H56"/>
  <c r="M56"/>
  <c r="R56"/>
  <c r="T56"/>
  <c r="E55"/>
  <c r="J55"/>
  <c r="O55"/>
  <c r="F55"/>
  <c r="K55"/>
  <c r="P55"/>
  <c r="G55"/>
  <c r="L55"/>
  <c r="Q55"/>
  <c r="H55"/>
  <c r="M55"/>
  <c r="R55"/>
  <c r="T55"/>
  <c r="E54"/>
  <c r="J54"/>
  <c r="O54"/>
  <c r="F54"/>
  <c r="K54"/>
  <c r="P54"/>
  <c r="G54"/>
  <c r="L54"/>
  <c r="Q54"/>
  <c r="H54"/>
  <c r="M54"/>
  <c r="R54"/>
  <c r="T54"/>
  <c r="E53"/>
  <c r="J53"/>
  <c r="O53"/>
  <c r="F53"/>
  <c r="K53"/>
  <c r="P53"/>
  <c r="G53"/>
  <c r="L53"/>
  <c r="Q53"/>
  <c r="H53"/>
  <c r="M53"/>
  <c r="R53"/>
  <c r="T53"/>
  <c r="E52"/>
  <c r="J52"/>
  <c r="O52"/>
  <c r="F52"/>
  <c r="K52"/>
  <c r="P52"/>
  <c r="G52"/>
  <c r="L52"/>
  <c r="Q52"/>
  <c r="H52"/>
  <c r="M52"/>
  <c r="R52"/>
  <c r="T52"/>
  <c r="E51"/>
  <c r="J51"/>
  <c r="O51"/>
  <c r="F51"/>
  <c r="K51"/>
  <c r="P51"/>
  <c r="G51"/>
  <c r="L51"/>
  <c r="Q51"/>
  <c r="H51"/>
  <c r="M51"/>
  <c r="R51"/>
  <c r="T51"/>
  <c r="E50"/>
  <c r="J50"/>
  <c r="O50"/>
  <c r="F50"/>
  <c r="K50"/>
  <c r="P50"/>
  <c r="G50"/>
  <c r="L50"/>
  <c r="Q50"/>
  <c r="H50"/>
  <c r="M50"/>
  <c r="R50"/>
  <c r="T50"/>
  <c r="E49"/>
  <c r="J49"/>
  <c r="O49"/>
  <c r="F49"/>
  <c r="K49"/>
  <c r="P49"/>
  <c r="G49"/>
  <c r="L49"/>
  <c r="Q49"/>
  <c r="H49"/>
  <c r="M49"/>
  <c r="R49"/>
  <c r="T49"/>
  <c r="E48"/>
  <c r="J48"/>
  <c r="O48"/>
  <c r="F48"/>
  <c r="K48"/>
  <c r="P48"/>
  <c r="G48"/>
  <c r="L48"/>
  <c r="Q48"/>
  <c r="H48"/>
  <c r="M48"/>
  <c r="R48"/>
  <c r="T48"/>
  <c r="E47"/>
  <c r="J47"/>
  <c r="O47"/>
  <c r="F47"/>
  <c r="K47"/>
  <c r="P47"/>
  <c r="G47"/>
  <c r="L47"/>
  <c r="Q47"/>
  <c r="H47"/>
  <c r="M47"/>
  <c r="R47"/>
  <c r="T47"/>
  <c r="E46"/>
  <c r="J46"/>
  <c r="O46"/>
  <c r="F46"/>
  <c r="K46"/>
  <c r="P46"/>
  <c r="G46"/>
  <c r="L46"/>
  <c r="Q46"/>
  <c r="H46"/>
  <c r="M46"/>
  <c r="R46"/>
  <c r="T46"/>
  <c r="E45"/>
  <c r="J45"/>
  <c r="O45"/>
  <c r="F45"/>
  <c r="K45"/>
  <c r="P45"/>
  <c r="G45"/>
  <c r="L45"/>
  <c r="Q45"/>
  <c r="H45"/>
  <c r="M45"/>
  <c r="R45"/>
  <c r="T45"/>
  <c r="E44"/>
  <c r="J44"/>
  <c r="O44"/>
  <c r="F44"/>
  <c r="K44"/>
  <c r="P44"/>
  <c r="G44"/>
  <c r="L44"/>
  <c r="Q44"/>
  <c r="H44"/>
  <c r="M44"/>
  <c r="R44"/>
  <c r="T44"/>
  <c r="E43"/>
  <c r="J43"/>
  <c r="O43"/>
  <c r="F43"/>
  <c r="K43"/>
  <c r="P43"/>
  <c r="G43"/>
  <c r="L43"/>
  <c r="Q43"/>
  <c r="H43"/>
  <c r="M43"/>
  <c r="R43"/>
  <c r="T43"/>
  <c r="E42"/>
  <c r="J42"/>
  <c r="O42"/>
  <c r="F42"/>
  <c r="K42"/>
  <c r="P42"/>
  <c r="G42"/>
  <c r="L42"/>
  <c r="Q42"/>
  <c r="H42"/>
  <c r="M42"/>
  <c r="R42"/>
  <c r="T42"/>
  <c r="E41"/>
  <c r="J41"/>
  <c r="O41"/>
  <c r="F41"/>
  <c r="K41"/>
  <c r="P41"/>
  <c r="G41"/>
  <c r="L41"/>
  <c r="Q41"/>
  <c r="H41"/>
  <c r="M41"/>
  <c r="R41"/>
  <c r="T41"/>
  <c r="E40"/>
  <c r="J40"/>
  <c r="O40"/>
  <c r="F40"/>
  <c r="K40"/>
  <c r="P40"/>
  <c r="G40"/>
  <c r="L40"/>
  <c r="Q40"/>
  <c r="H40"/>
  <c r="M40"/>
  <c r="R40"/>
  <c r="T40"/>
  <c r="E39"/>
  <c r="J39"/>
  <c r="O39"/>
  <c r="F39"/>
  <c r="K39"/>
  <c r="P39"/>
  <c r="G39"/>
  <c r="L39"/>
  <c r="Q39"/>
  <c r="H39"/>
  <c r="M39"/>
  <c r="R39"/>
  <c r="T39"/>
  <c r="E38"/>
  <c r="J38"/>
  <c r="O38"/>
  <c r="F38"/>
  <c r="K38"/>
  <c r="P38"/>
  <c r="G38"/>
  <c r="L38"/>
  <c r="Q38"/>
  <c r="H38"/>
  <c r="M38"/>
  <c r="R38"/>
  <c r="T38"/>
  <c r="E37"/>
  <c r="J37"/>
  <c r="O37"/>
  <c r="F37"/>
  <c r="K37"/>
  <c r="P37"/>
  <c r="G37"/>
  <c r="L37"/>
  <c r="Q37"/>
  <c r="H37"/>
  <c r="M37"/>
  <c r="R37"/>
  <c r="T37"/>
  <c r="E36"/>
  <c r="J36"/>
  <c r="O36"/>
  <c r="F36"/>
  <c r="K36"/>
  <c r="P36"/>
  <c r="G36"/>
  <c r="L36"/>
  <c r="Q36"/>
  <c r="H36"/>
  <c r="M36"/>
  <c r="R36"/>
  <c r="T36"/>
  <c r="E35"/>
  <c r="J35"/>
  <c r="O35"/>
  <c r="F35"/>
  <c r="K35"/>
  <c r="P35"/>
  <c r="G35"/>
  <c r="L35"/>
  <c r="Q35"/>
  <c r="H35"/>
  <c r="M35"/>
  <c r="R35"/>
  <c r="T35"/>
  <c r="E34"/>
  <c r="J34"/>
  <c r="O34"/>
  <c r="F34"/>
  <c r="K34"/>
  <c r="P34"/>
  <c r="G34"/>
  <c r="L34"/>
  <c r="Q34"/>
  <c r="H34"/>
  <c r="M34"/>
  <c r="R34"/>
  <c r="T34"/>
  <c r="E33"/>
  <c r="J33"/>
  <c r="O33"/>
  <c r="F33"/>
  <c r="K33"/>
  <c r="P33"/>
  <c r="G33"/>
  <c r="L33"/>
  <c r="Q33"/>
  <c r="H33"/>
  <c r="M33"/>
  <c r="R33"/>
  <c r="T33"/>
  <c r="E32"/>
  <c r="J32"/>
  <c r="O32"/>
  <c r="F32"/>
  <c r="K32"/>
  <c r="P32"/>
  <c r="G32"/>
  <c r="L32"/>
  <c r="Q32"/>
  <c r="H32"/>
  <c r="M32"/>
  <c r="R32"/>
  <c r="T32"/>
  <c r="E31"/>
  <c r="J31"/>
  <c r="O31"/>
  <c r="F31"/>
  <c r="K31"/>
  <c r="P31"/>
  <c r="G31"/>
  <c r="L31"/>
  <c r="Q31"/>
  <c r="H31"/>
  <c r="M31"/>
  <c r="R31"/>
  <c r="T31"/>
  <c r="E30"/>
  <c r="J30"/>
  <c r="O30"/>
  <c r="F30"/>
  <c r="K30"/>
  <c r="P30"/>
  <c r="G30"/>
  <c r="L30"/>
  <c r="Q30"/>
  <c r="H30"/>
  <c r="M30"/>
  <c r="R30"/>
  <c r="T30"/>
  <c r="E29"/>
  <c r="J29"/>
  <c r="O29"/>
  <c r="F29"/>
  <c r="K29"/>
  <c r="P29"/>
  <c r="G29"/>
  <c r="L29"/>
  <c r="Q29"/>
  <c r="H29"/>
  <c r="M29"/>
  <c r="R29"/>
  <c r="T29"/>
  <c r="E28"/>
  <c r="J28"/>
  <c r="O28"/>
  <c r="F28"/>
  <c r="K28"/>
  <c r="P28"/>
  <c r="G28"/>
  <c r="L28"/>
  <c r="Q28"/>
  <c r="H28"/>
  <c r="M28"/>
  <c r="R28"/>
  <c r="T28"/>
  <c r="E27"/>
  <c r="J27"/>
  <c r="O27"/>
  <c r="F27"/>
  <c r="K27"/>
  <c r="P27"/>
  <c r="G27"/>
  <c r="L27"/>
  <c r="Q27"/>
  <c r="H27"/>
  <c r="M27"/>
  <c r="R27"/>
  <c r="T27"/>
  <c r="E26"/>
  <c r="J26"/>
  <c r="O26"/>
  <c r="F26"/>
  <c r="K26"/>
  <c r="P26"/>
  <c r="G26"/>
  <c r="L26"/>
  <c r="Q26"/>
  <c r="H26"/>
  <c r="M26"/>
  <c r="R26"/>
  <c r="T26"/>
  <c r="E25"/>
  <c r="J25"/>
  <c r="O25"/>
  <c r="F25"/>
  <c r="K25"/>
  <c r="P25"/>
  <c r="G25"/>
  <c r="L25"/>
  <c r="Q25"/>
  <c r="H25"/>
  <c r="M25"/>
  <c r="R25"/>
  <c r="T25"/>
  <c r="E24"/>
  <c r="J24"/>
  <c r="O24"/>
  <c r="F24"/>
  <c r="K24"/>
  <c r="P24"/>
  <c r="G24"/>
  <c r="L24"/>
  <c r="Q24"/>
  <c r="H24"/>
  <c r="M24"/>
  <c r="R24"/>
  <c r="T24"/>
  <c r="E23"/>
  <c r="J23"/>
  <c r="O23"/>
  <c r="F23"/>
  <c r="K23"/>
  <c r="P23"/>
  <c r="G23"/>
  <c r="L23"/>
  <c r="Q23"/>
  <c r="H23"/>
  <c r="M23"/>
  <c r="R23"/>
  <c r="T23"/>
  <c r="E22"/>
  <c r="J22"/>
  <c r="O22"/>
  <c r="F22"/>
  <c r="K22"/>
  <c r="P22"/>
  <c r="G22"/>
  <c r="L22"/>
  <c r="Q22"/>
  <c r="H22"/>
  <c r="M22"/>
  <c r="R22"/>
  <c r="T22"/>
  <c r="E21"/>
  <c r="J21"/>
  <c r="O21"/>
  <c r="F21"/>
  <c r="K21"/>
  <c r="P21"/>
  <c r="G21"/>
  <c r="L21"/>
  <c r="Q21"/>
  <c r="H21"/>
  <c r="M21"/>
  <c r="R21"/>
  <c r="T21"/>
  <c r="E20"/>
  <c r="J20"/>
  <c r="O20"/>
  <c r="F20"/>
  <c r="K20"/>
  <c r="P20"/>
  <c r="G20"/>
  <c r="L20"/>
  <c r="Q20"/>
  <c r="H20"/>
  <c r="M20"/>
  <c r="R20"/>
  <c r="T20"/>
  <c r="E19"/>
  <c r="J19"/>
  <c r="O19"/>
  <c r="F19"/>
  <c r="K19"/>
  <c r="P19"/>
  <c r="G19"/>
  <c r="L19"/>
  <c r="Q19"/>
  <c r="H19"/>
  <c r="M19"/>
  <c r="R19"/>
  <c r="T19"/>
  <c r="E18"/>
  <c r="J18"/>
  <c r="O18"/>
  <c r="F18"/>
  <c r="K18"/>
  <c r="P18"/>
  <c r="G18"/>
  <c r="L18"/>
  <c r="Q18"/>
  <c r="H18"/>
  <c r="M18"/>
  <c r="R18"/>
  <c r="T18"/>
  <c r="E17"/>
  <c r="J17"/>
  <c r="O17"/>
  <c r="F17"/>
  <c r="K17"/>
  <c r="P17"/>
  <c r="G17"/>
  <c r="L17"/>
  <c r="Q17"/>
  <c r="H17"/>
  <c r="M17"/>
  <c r="R17"/>
  <c r="T17"/>
  <c r="E16"/>
  <c r="J16"/>
  <c r="O16"/>
  <c r="F16"/>
  <c r="K16"/>
  <c r="P16"/>
  <c r="G16"/>
  <c r="L16"/>
  <c r="Q16"/>
  <c r="H16"/>
  <c r="M16"/>
  <c r="R16"/>
  <c r="T16"/>
  <c r="E15"/>
  <c r="J15"/>
  <c r="O15"/>
  <c r="F15"/>
  <c r="K15"/>
  <c r="P15"/>
  <c r="G15"/>
  <c r="L15"/>
  <c r="Q15"/>
  <c r="H15"/>
  <c r="M15"/>
  <c r="R15"/>
  <c r="T15"/>
  <c r="E14"/>
  <c r="J14"/>
  <c r="O14"/>
  <c r="F14"/>
  <c r="K14"/>
  <c r="P14"/>
  <c r="G14"/>
  <c r="L14"/>
  <c r="Q14"/>
  <c r="H14"/>
  <c r="M14"/>
  <c r="R14"/>
  <c r="T14"/>
  <c r="E13"/>
  <c r="J13"/>
  <c r="O13"/>
  <c r="F13"/>
  <c r="K13"/>
  <c r="P13"/>
  <c r="G13"/>
  <c r="L13"/>
  <c r="Q13"/>
  <c r="H13"/>
  <c r="M13"/>
  <c r="R13"/>
  <c r="T13"/>
  <c r="E12"/>
  <c r="J12"/>
  <c r="O12"/>
  <c r="F12"/>
  <c r="K12"/>
  <c r="P12"/>
  <c r="G12"/>
  <c r="L12"/>
  <c r="Q12"/>
  <c r="H12"/>
  <c r="M12"/>
  <c r="R12"/>
  <c r="T12"/>
  <c r="E11"/>
  <c r="J11"/>
  <c r="O11"/>
  <c r="F11"/>
  <c r="K11"/>
  <c r="P11"/>
  <c r="G11"/>
  <c r="L11"/>
  <c r="Q11"/>
  <c r="H11"/>
  <c r="M11"/>
  <c r="R11"/>
  <c r="T11"/>
  <c r="E10"/>
  <c r="J10"/>
  <c r="O10"/>
  <c r="F10"/>
  <c r="K10"/>
  <c r="P10"/>
  <c r="G10"/>
  <c r="L10"/>
  <c r="Q10"/>
  <c r="H10"/>
  <c r="M10"/>
  <c r="R10"/>
  <c r="T10"/>
  <c r="E9"/>
  <c r="J9"/>
  <c r="O9"/>
  <c r="F9"/>
  <c r="K9"/>
  <c r="P9"/>
  <c r="G9"/>
  <c r="L9"/>
  <c r="Q9"/>
  <c r="H9"/>
  <c r="M9"/>
  <c r="R9"/>
  <c r="T9"/>
  <c r="E8"/>
  <c r="J8"/>
  <c r="O8"/>
  <c r="F8"/>
  <c r="K8"/>
  <c r="P8"/>
  <c r="G8"/>
  <c r="L8"/>
  <c r="Q8"/>
  <c r="H8"/>
  <c r="M8"/>
  <c r="R8"/>
  <c r="T8"/>
  <c r="E7"/>
  <c r="J7"/>
  <c r="O7"/>
  <c r="F7"/>
  <c r="K7"/>
  <c r="P7"/>
  <c r="G7"/>
  <c r="L7"/>
  <c r="Q7"/>
  <c r="H7"/>
  <c r="M7"/>
  <c r="R7"/>
  <c r="T7"/>
  <c r="R30" i="3"/>
  <c r="S30"/>
  <c r="R19"/>
  <c r="S19"/>
  <c r="R20"/>
  <c r="S20"/>
  <c r="R21"/>
  <c r="S21"/>
  <c r="R22"/>
  <c r="S22"/>
  <c r="R23"/>
  <c r="S23"/>
  <c r="R24"/>
  <c r="S24"/>
  <c r="R25"/>
  <c r="S25"/>
  <c r="R26"/>
  <c r="S26"/>
  <c r="R27"/>
  <c r="S27"/>
  <c r="R28"/>
  <c r="S28"/>
  <c r="R29"/>
  <c r="S29"/>
  <c r="Q44"/>
  <c r="F318" i="4"/>
  <c r="I102"/>
  <c r="I103"/>
  <c r="I104"/>
  <c r="I105"/>
  <c r="I106"/>
  <c r="I107"/>
  <c r="I108"/>
  <c r="I109"/>
  <c r="I110"/>
  <c r="I111"/>
  <c r="I112"/>
  <c r="I113"/>
  <c r="I114"/>
  <c r="I115"/>
  <c r="I116"/>
  <c r="I117"/>
  <c r="I118"/>
  <c r="I119"/>
  <c r="I120"/>
  <c r="I121"/>
  <c r="I122"/>
  <c r="I123"/>
  <c r="I124"/>
  <c r="I125"/>
  <c r="I126"/>
  <c r="I127"/>
  <c r="I128"/>
  <c r="I129"/>
  <c r="I130"/>
  <c r="I131"/>
  <c r="I132"/>
  <c r="I133"/>
  <c r="I134"/>
  <c r="I135"/>
  <c r="I136"/>
  <c r="I137"/>
  <c r="I138"/>
  <c r="I139"/>
  <c r="I140"/>
  <c r="I141"/>
  <c r="I142"/>
  <c r="I143"/>
  <c r="I144"/>
  <c r="I145"/>
  <c r="I146"/>
  <c r="I147"/>
  <c r="I148"/>
  <c r="I149"/>
  <c r="I150"/>
  <c r="I151"/>
  <c r="I152"/>
  <c r="I153"/>
  <c r="I154"/>
  <c r="I155"/>
  <c r="I156"/>
  <c r="I157"/>
  <c r="I158"/>
  <c r="I159"/>
  <c r="I160"/>
  <c r="I161"/>
  <c r="I162"/>
  <c r="I163"/>
  <c r="I164"/>
  <c r="I165"/>
  <c r="I166"/>
  <c r="I167"/>
  <c r="I168"/>
  <c r="I169"/>
  <c r="I170"/>
  <c r="I171"/>
  <c r="I172"/>
  <c r="I173"/>
  <c r="I174"/>
  <c r="I175"/>
  <c r="I176"/>
  <c r="I177"/>
  <c r="I178"/>
  <c r="I179"/>
  <c r="I180"/>
  <c r="I181"/>
  <c r="I182"/>
  <c r="I183"/>
  <c r="I184"/>
  <c r="I185"/>
  <c r="I186"/>
  <c r="I187"/>
  <c r="I188"/>
  <c r="I189"/>
  <c r="I190"/>
  <c r="I191"/>
  <c r="I192"/>
  <c r="I193"/>
  <c r="I194"/>
  <c r="I195"/>
  <c r="I196"/>
  <c r="I197"/>
  <c r="I198"/>
  <c r="I199"/>
  <c r="I200"/>
  <c r="I201"/>
  <c r="I202"/>
  <c r="I203"/>
  <c r="I204"/>
  <c r="I205"/>
  <c r="I206"/>
  <c r="I207"/>
  <c r="I208"/>
  <c r="I209"/>
  <c r="I210"/>
  <c r="I211"/>
  <c r="I212"/>
  <c r="I213"/>
  <c r="I214"/>
  <c r="I215"/>
  <c r="I216"/>
  <c r="I217"/>
  <c r="I218"/>
  <c r="I219"/>
  <c r="I220"/>
  <c r="I221"/>
  <c r="I222"/>
  <c r="I223"/>
  <c r="I224"/>
  <c r="I225"/>
  <c r="I226"/>
  <c r="I227"/>
  <c r="I228"/>
  <c r="I229"/>
  <c r="I230"/>
  <c r="I231"/>
  <c r="I232"/>
  <c r="I233"/>
  <c r="I234"/>
  <c r="I235"/>
  <c r="I236"/>
  <c r="I237"/>
  <c r="I238"/>
  <c r="I239"/>
  <c r="I240"/>
  <c r="I241"/>
  <c r="I242"/>
  <c r="I243"/>
  <c r="I244"/>
  <c r="I245"/>
  <c r="I246"/>
  <c r="I247"/>
  <c r="I248"/>
  <c r="I249"/>
  <c r="I250"/>
  <c r="I251"/>
  <c r="I252"/>
  <c r="I253"/>
  <c r="I254"/>
  <c r="I255"/>
  <c r="I256"/>
  <c r="I257"/>
  <c r="I258"/>
  <c r="I259"/>
  <c r="I260"/>
  <c r="I261"/>
  <c r="I262"/>
  <c r="I263"/>
  <c r="I264"/>
  <c r="I265"/>
  <c r="I266"/>
  <c r="I267"/>
  <c r="I268"/>
  <c r="I269"/>
  <c r="I270"/>
  <c r="I271"/>
  <c r="I272"/>
  <c r="I273"/>
  <c r="I274"/>
  <c r="I275"/>
  <c r="I276"/>
  <c r="I277"/>
  <c r="I278"/>
  <c r="I279"/>
  <c r="I280"/>
  <c r="I281"/>
  <c r="I282"/>
  <c r="I283"/>
  <c r="I284"/>
  <c r="I285"/>
  <c r="I286"/>
  <c r="I287"/>
  <c r="I288"/>
  <c r="I289"/>
  <c r="I290"/>
  <c r="I291"/>
  <c r="I292"/>
  <c r="I293"/>
  <c r="I294"/>
  <c r="I295"/>
  <c r="I296"/>
  <c r="I297"/>
  <c r="I298"/>
  <c r="I299"/>
  <c r="I300"/>
  <c r="I301"/>
  <c r="I302"/>
  <c r="I303"/>
  <c r="I304"/>
  <c r="I305"/>
  <c r="I306"/>
  <c r="I307"/>
  <c r="I308"/>
  <c r="I309"/>
  <c r="I310"/>
  <c r="I311"/>
  <c r="I312"/>
  <c r="I313"/>
  <c r="I314"/>
  <c r="I315"/>
  <c r="I316"/>
  <c r="I317"/>
  <c r="I318"/>
  <c r="L318"/>
  <c r="Q43" i="3"/>
  <c r="F317" i="4"/>
  <c r="L317"/>
  <c r="Q42" i="3"/>
  <c r="F316" i="4"/>
  <c r="L316"/>
  <c r="Q41" i="3"/>
  <c r="F315" i="4"/>
  <c r="L315"/>
  <c r="Q40" i="3"/>
  <c r="F314" i="4"/>
  <c r="L314"/>
  <c r="Q39" i="3"/>
  <c r="F313" i="4"/>
  <c r="L313"/>
  <c r="Q38" i="3"/>
  <c r="F312" i="4"/>
  <c r="L312"/>
  <c r="Q37" i="3"/>
  <c r="F311" i="4"/>
  <c r="L311"/>
  <c r="Q36" i="3"/>
  <c r="F310" i="4"/>
  <c r="L310"/>
  <c r="Q35" i="3"/>
  <c r="F309" i="4"/>
  <c r="L309"/>
  <c r="Q34" i="3"/>
  <c r="F308" i="4"/>
  <c r="L308"/>
  <c r="Q33" i="3"/>
  <c r="F307" i="4"/>
  <c r="L307"/>
  <c r="F306"/>
  <c r="L306"/>
  <c r="F305"/>
  <c r="L305"/>
  <c r="F304"/>
  <c r="L304"/>
  <c r="F303"/>
  <c r="L303"/>
  <c r="F302"/>
  <c r="L302"/>
  <c r="F301"/>
  <c r="L301"/>
  <c r="F300"/>
  <c r="L300"/>
  <c r="F299"/>
  <c r="L299"/>
  <c r="F298"/>
  <c r="L298"/>
  <c r="F297"/>
  <c r="L297"/>
  <c r="F296"/>
  <c r="L296"/>
  <c r="F295"/>
  <c r="L295"/>
  <c r="F294"/>
  <c r="L294"/>
  <c r="F293"/>
  <c r="L293"/>
  <c r="F292"/>
  <c r="L292"/>
  <c r="F291"/>
  <c r="L291"/>
  <c r="F290"/>
  <c r="L290"/>
  <c r="F289"/>
  <c r="L289"/>
  <c r="F288"/>
  <c r="L288"/>
  <c r="F287"/>
  <c r="L287"/>
  <c r="F286"/>
  <c r="L286"/>
  <c r="F285"/>
  <c r="L285"/>
  <c r="F284"/>
  <c r="L284"/>
  <c r="F283"/>
  <c r="L283"/>
  <c r="F282"/>
  <c r="L282"/>
  <c r="F281"/>
  <c r="L281"/>
  <c r="F280"/>
  <c r="L280"/>
  <c r="F279"/>
  <c r="L279"/>
  <c r="F278"/>
  <c r="L278"/>
  <c r="F277"/>
  <c r="L277"/>
  <c r="F276"/>
  <c r="L276"/>
  <c r="F275"/>
  <c r="L275"/>
  <c r="F274"/>
  <c r="L274"/>
  <c r="F273"/>
  <c r="L273"/>
  <c r="F272"/>
  <c r="L272"/>
  <c r="F271"/>
  <c r="L271"/>
  <c r="F270"/>
  <c r="L270"/>
  <c r="F269"/>
  <c r="L269"/>
  <c r="F268"/>
  <c r="L268"/>
  <c r="F267"/>
  <c r="L267"/>
  <c r="F266"/>
  <c r="L266"/>
  <c r="F265"/>
  <c r="L265"/>
  <c r="F264"/>
  <c r="L264"/>
  <c r="F263"/>
  <c r="L263"/>
  <c r="F262"/>
  <c r="L262"/>
  <c r="F261"/>
  <c r="L261"/>
  <c r="F260"/>
  <c r="L260"/>
  <c r="F259"/>
  <c r="L259"/>
  <c r="F258"/>
  <c r="L258"/>
  <c r="F257"/>
  <c r="L257"/>
  <c r="F256"/>
  <c r="L256"/>
  <c r="F255"/>
  <c r="L255"/>
  <c r="F254"/>
  <c r="L254"/>
  <c r="F253"/>
  <c r="L253"/>
  <c r="F252"/>
  <c r="L252"/>
  <c r="F251"/>
  <c r="L251"/>
  <c r="F250"/>
  <c r="L250"/>
  <c r="F249"/>
  <c r="L249"/>
  <c r="F248"/>
  <c r="L248"/>
  <c r="F247"/>
  <c r="L247"/>
  <c r="F246"/>
  <c r="L246"/>
  <c r="F245"/>
  <c r="L245"/>
  <c r="F244"/>
  <c r="L244"/>
  <c r="F243"/>
  <c r="L243"/>
  <c r="F242"/>
  <c r="L242"/>
  <c r="F241"/>
  <c r="L241"/>
  <c r="F240"/>
  <c r="L240"/>
  <c r="F239"/>
  <c r="L239"/>
  <c r="F238"/>
  <c r="L238"/>
  <c r="F237"/>
  <c r="L237"/>
  <c r="F236"/>
  <c r="L236"/>
  <c r="F235"/>
  <c r="L235"/>
  <c r="F234"/>
  <c r="L234"/>
  <c r="F233"/>
  <c r="L233"/>
  <c r="F232"/>
  <c r="L232"/>
  <c r="F231"/>
  <c r="L231"/>
  <c r="F230"/>
  <c r="L230"/>
  <c r="F229"/>
  <c r="L229"/>
  <c r="F228"/>
  <c r="L228"/>
  <c r="F227"/>
  <c r="L227"/>
  <c r="F226"/>
  <c r="L226"/>
  <c r="F225"/>
  <c r="L225"/>
  <c r="F224"/>
  <c r="L224"/>
  <c r="F223"/>
  <c r="L223"/>
  <c r="F222"/>
  <c r="L222"/>
  <c r="F221"/>
  <c r="L221"/>
  <c r="F220"/>
  <c r="L220"/>
  <c r="F219"/>
  <c r="L219"/>
  <c r="F218"/>
  <c r="L218"/>
  <c r="F217"/>
  <c r="L217"/>
  <c r="F216"/>
  <c r="L216"/>
  <c r="F215"/>
  <c r="L215"/>
  <c r="F214"/>
  <c r="L214"/>
  <c r="F213"/>
  <c r="L213"/>
  <c r="F212"/>
  <c r="L212"/>
  <c r="F211"/>
  <c r="L211"/>
  <c r="F210"/>
  <c r="L210"/>
  <c r="F209"/>
  <c r="L209"/>
  <c r="F208"/>
  <c r="L208"/>
  <c r="F207"/>
  <c r="L207"/>
  <c r="F206"/>
  <c r="L206"/>
  <c r="F205"/>
  <c r="L205"/>
  <c r="F204"/>
  <c r="L204"/>
  <c r="F203"/>
  <c r="L203"/>
  <c r="F202"/>
  <c r="L202"/>
  <c r="F201"/>
  <c r="L201"/>
  <c r="F200"/>
  <c r="L200"/>
  <c r="F199"/>
  <c r="L199"/>
  <c r="F198"/>
  <c r="L198"/>
  <c r="F197"/>
  <c r="L197"/>
  <c r="F196"/>
  <c r="L196"/>
  <c r="F195"/>
  <c r="L195"/>
  <c r="F194"/>
  <c r="L194"/>
  <c r="F193"/>
  <c r="L193"/>
  <c r="F192"/>
  <c r="L192"/>
  <c r="F191"/>
  <c r="L191"/>
  <c r="F190"/>
  <c r="L190"/>
  <c r="F189"/>
  <c r="L189"/>
  <c r="F188"/>
  <c r="L188"/>
  <c r="F187"/>
  <c r="L187"/>
  <c r="F186"/>
  <c r="L186"/>
  <c r="F185"/>
  <c r="L185"/>
  <c r="F184"/>
  <c r="L184"/>
  <c r="F183"/>
  <c r="L183"/>
  <c r="F182"/>
  <c r="L182"/>
  <c r="F181"/>
  <c r="L181"/>
  <c r="F180"/>
  <c r="L180"/>
  <c r="F179"/>
  <c r="L179"/>
  <c r="F178"/>
  <c r="L178"/>
  <c r="F177"/>
  <c r="L177"/>
  <c r="F176"/>
  <c r="L176"/>
  <c r="F175"/>
  <c r="L175"/>
  <c r="F174"/>
  <c r="L174"/>
  <c r="F173"/>
  <c r="L173"/>
  <c r="F172"/>
  <c r="L172"/>
  <c r="F171"/>
  <c r="L171"/>
  <c r="F170"/>
  <c r="L170"/>
  <c r="F169"/>
  <c r="L169"/>
  <c r="F168"/>
  <c r="L168"/>
  <c r="F167"/>
  <c r="L167"/>
  <c r="F166"/>
  <c r="L166"/>
  <c r="F165"/>
  <c r="L165"/>
  <c r="F164"/>
  <c r="L164"/>
  <c r="F163"/>
  <c r="L163"/>
  <c r="F162"/>
  <c r="L162"/>
  <c r="F161"/>
  <c r="L161"/>
  <c r="F160"/>
  <c r="L160"/>
  <c r="F159"/>
  <c r="L159"/>
  <c r="F158"/>
  <c r="L158"/>
  <c r="F157"/>
  <c r="L157"/>
  <c r="F156"/>
  <c r="L156"/>
  <c r="F155"/>
  <c r="L155"/>
  <c r="F154"/>
  <c r="L154"/>
  <c r="F153"/>
  <c r="L153"/>
  <c r="F152"/>
  <c r="L152"/>
  <c r="F151"/>
  <c r="L151"/>
  <c r="F150"/>
  <c r="L150"/>
  <c r="F149"/>
  <c r="L149"/>
  <c r="F148"/>
  <c r="L148"/>
  <c r="F147"/>
  <c r="L147"/>
  <c r="F146"/>
  <c r="L146"/>
  <c r="F145"/>
  <c r="L145"/>
  <c r="F144"/>
  <c r="L144"/>
  <c r="F143"/>
  <c r="L143"/>
  <c r="F142"/>
  <c r="L142"/>
  <c r="F141"/>
  <c r="L141"/>
  <c r="F140"/>
  <c r="L140"/>
  <c r="F139"/>
  <c r="L139"/>
  <c r="F138"/>
  <c r="L138"/>
  <c r="F137"/>
  <c r="L137"/>
  <c r="F136"/>
  <c r="L136"/>
  <c r="F135"/>
  <c r="L135"/>
  <c r="F134"/>
  <c r="L134"/>
  <c r="F133"/>
  <c r="L133"/>
  <c r="F132"/>
  <c r="L132"/>
  <c r="F131"/>
  <c r="L131"/>
  <c r="F130"/>
  <c r="L130"/>
  <c r="F129"/>
  <c r="L129"/>
  <c r="F128"/>
  <c r="L128"/>
  <c r="F127"/>
  <c r="L127"/>
  <c r="F126"/>
  <c r="L126"/>
  <c r="F125"/>
  <c r="L125"/>
  <c r="F124"/>
  <c r="L124"/>
  <c r="F123"/>
  <c r="L123"/>
  <c r="F122"/>
  <c r="L122"/>
  <c r="F121"/>
  <c r="L121"/>
  <c r="F120"/>
  <c r="L120"/>
  <c r="F119"/>
  <c r="L119"/>
  <c r="F118"/>
  <c r="L118"/>
  <c r="F117"/>
  <c r="L117"/>
  <c r="F116"/>
  <c r="L116"/>
  <c r="F115"/>
  <c r="L115"/>
  <c r="F114"/>
  <c r="L114"/>
  <c r="F113"/>
  <c r="L113"/>
  <c r="F112"/>
  <c r="L112"/>
  <c r="F111"/>
  <c r="L111"/>
  <c r="F110"/>
  <c r="L110"/>
  <c r="F109"/>
  <c r="L109"/>
  <c r="F108"/>
  <c r="L108"/>
  <c r="F107"/>
  <c r="L107"/>
  <c r="F106"/>
  <c r="L106"/>
  <c r="F105"/>
  <c r="L105"/>
  <c r="F104"/>
  <c r="L104"/>
  <c r="F103"/>
  <c r="L103"/>
  <c r="F102"/>
  <c r="L102"/>
  <c r="F101"/>
  <c r="I101"/>
  <c r="L101"/>
  <c r="F100"/>
  <c r="I100"/>
  <c r="L100"/>
  <c r="F99"/>
  <c r="I99"/>
  <c r="L99"/>
  <c r="F98"/>
  <c r="I98"/>
  <c r="L98"/>
  <c r="F97"/>
  <c r="I97"/>
  <c r="L97"/>
  <c r="F96"/>
  <c r="I96"/>
  <c r="L96"/>
  <c r="F95"/>
  <c r="I95"/>
  <c r="L95"/>
  <c r="F94"/>
  <c r="I94"/>
  <c r="L94"/>
  <c r="F93"/>
  <c r="I93"/>
  <c r="L93"/>
  <c r="F92"/>
  <c r="I92"/>
  <c r="L92"/>
  <c r="F91"/>
  <c r="I91"/>
  <c r="L91"/>
  <c r="F90"/>
  <c r="I90"/>
  <c r="L90"/>
  <c r="F89"/>
  <c r="I89"/>
  <c r="L89"/>
  <c r="F88"/>
  <c r="I88"/>
  <c r="L88"/>
  <c r="F87"/>
  <c r="I87"/>
  <c r="L87"/>
  <c r="F86"/>
  <c r="I86"/>
  <c r="L86"/>
  <c r="F85"/>
  <c r="I85"/>
  <c r="L85"/>
  <c r="F84"/>
  <c r="I84"/>
  <c r="L84"/>
  <c r="F83"/>
  <c r="I83"/>
  <c r="L83"/>
  <c r="F82"/>
  <c r="I82"/>
  <c r="L82"/>
  <c r="F81"/>
  <c r="I81"/>
  <c r="L81"/>
  <c r="F80"/>
  <c r="I80"/>
  <c r="L80"/>
  <c r="F79"/>
  <c r="I79"/>
  <c r="L79"/>
  <c r="F78"/>
  <c r="I78"/>
  <c r="L78"/>
  <c r="F77"/>
  <c r="I77"/>
  <c r="L77"/>
  <c r="F76"/>
  <c r="I76"/>
  <c r="L76"/>
  <c r="F75"/>
  <c r="I75"/>
  <c r="L75"/>
  <c r="F74"/>
  <c r="I74"/>
  <c r="L74"/>
  <c r="F73"/>
  <c r="I73"/>
  <c r="L73"/>
  <c r="F72"/>
  <c r="I72"/>
  <c r="L72"/>
  <c r="F71"/>
  <c r="I71"/>
  <c r="L71"/>
  <c r="F70"/>
  <c r="I70"/>
  <c r="L70"/>
  <c r="F69"/>
  <c r="I69"/>
  <c r="L69"/>
  <c r="F68"/>
  <c r="I68"/>
  <c r="L68"/>
  <c r="F67"/>
  <c r="I67"/>
  <c r="L67"/>
  <c r="F66"/>
  <c r="I66"/>
  <c r="L66"/>
  <c r="F65"/>
  <c r="I65"/>
  <c r="L65"/>
  <c r="F64"/>
  <c r="I64"/>
  <c r="L64"/>
  <c r="F63"/>
  <c r="I63"/>
  <c r="L63"/>
  <c r="F62"/>
  <c r="I62"/>
  <c r="L62"/>
  <c r="F61"/>
  <c r="I61"/>
  <c r="L61"/>
  <c r="F60"/>
  <c r="I60"/>
  <c r="L60"/>
  <c r="F59"/>
  <c r="I59"/>
  <c r="L59"/>
  <c r="F58"/>
  <c r="I58"/>
  <c r="L58"/>
  <c r="F57"/>
  <c r="I57"/>
  <c r="L57"/>
  <c r="F56"/>
  <c r="I56"/>
  <c r="L56"/>
  <c r="F55"/>
  <c r="I55"/>
  <c r="L55"/>
  <c r="F54"/>
  <c r="I54"/>
  <c r="L54"/>
  <c r="F53"/>
  <c r="I53"/>
  <c r="L53"/>
  <c r="F52"/>
  <c r="I52"/>
  <c r="L52"/>
  <c r="F51"/>
  <c r="I51"/>
  <c r="L51"/>
  <c r="F50"/>
  <c r="I50"/>
  <c r="L50"/>
  <c r="F49"/>
  <c r="I49"/>
  <c r="L49"/>
  <c r="F48"/>
  <c r="I48"/>
  <c r="L48"/>
  <c r="F47"/>
  <c r="I47"/>
  <c r="L47"/>
  <c r="F46"/>
  <c r="I46"/>
  <c r="L46"/>
  <c r="F45"/>
  <c r="I45"/>
  <c r="L45"/>
  <c r="F44"/>
  <c r="I44"/>
  <c r="L44"/>
  <c r="F43"/>
  <c r="I43"/>
  <c r="L43"/>
  <c r="F42"/>
  <c r="I42"/>
  <c r="L42"/>
  <c r="F41"/>
  <c r="I41"/>
  <c r="L41"/>
  <c r="F40"/>
  <c r="I40"/>
  <c r="L40"/>
  <c r="F39"/>
  <c r="I39"/>
  <c r="L39"/>
  <c r="F38"/>
  <c r="I38"/>
  <c r="L38"/>
  <c r="F37"/>
  <c r="I37"/>
  <c r="L37"/>
  <c r="F36"/>
  <c r="I36"/>
  <c r="L36"/>
  <c r="F35"/>
  <c r="I35"/>
  <c r="L35"/>
  <c r="F34"/>
  <c r="I34"/>
  <c r="L34"/>
  <c r="F33"/>
  <c r="I33"/>
  <c r="L33"/>
  <c r="F32"/>
  <c r="I32"/>
  <c r="L32"/>
  <c r="F31"/>
  <c r="I31"/>
  <c r="L31"/>
  <c r="F30"/>
  <c r="I30"/>
  <c r="L30"/>
  <c r="F29"/>
  <c r="I29"/>
  <c r="L29"/>
  <c r="F28"/>
  <c r="I28"/>
  <c r="L28"/>
  <c r="F27"/>
  <c r="I27"/>
  <c r="L27"/>
  <c r="F26"/>
  <c r="I26"/>
  <c r="L26"/>
  <c r="F25"/>
  <c r="I25"/>
  <c r="L25"/>
  <c r="F24"/>
  <c r="I24"/>
  <c r="L24"/>
  <c r="F23"/>
  <c r="I23"/>
  <c r="L23"/>
  <c r="F22"/>
  <c r="I22"/>
  <c r="L22"/>
  <c r="F21"/>
  <c r="I21"/>
  <c r="L21"/>
  <c r="F20"/>
  <c r="I20"/>
  <c r="L20"/>
  <c r="F19"/>
  <c r="I19"/>
  <c r="L19"/>
  <c r="F18"/>
  <c r="I7"/>
  <c r="I8"/>
  <c r="I9"/>
  <c r="I10"/>
  <c r="I11"/>
  <c r="I12"/>
  <c r="I13"/>
  <c r="I14"/>
  <c r="I15"/>
  <c r="I16"/>
  <c r="I17"/>
  <c r="I18"/>
  <c r="L18"/>
  <c r="F17"/>
  <c r="L17"/>
  <c r="F16"/>
  <c r="F15"/>
  <c r="F14"/>
  <c r="F13"/>
  <c r="F12"/>
  <c r="P30" i="3"/>
  <c r="Q30"/>
  <c r="P19"/>
  <c r="Q19"/>
  <c r="P20"/>
  <c r="Q20"/>
  <c r="P21"/>
  <c r="Q21"/>
  <c r="P22"/>
  <c r="Q22"/>
  <c r="P23"/>
  <c r="Q23"/>
  <c r="P24"/>
  <c r="Q24"/>
  <c r="P25"/>
  <c r="Q25"/>
  <c r="P26"/>
  <c r="Q26"/>
  <c r="P27"/>
  <c r="Q27"/>
  <c r="P28"/>
  <c r="Q28"/>
  <c r="P29"/>
  <c r="Q29"/>
  <c r="P44"/>
  <c r="E318" i="4"/>
  <c r="H102"/>
  <c r="H103"/>
  <c r="H104"/>
  <c r="H105"/>
  <c r="H106"/>
  <c r="H107"/>
  <c r="H108"/>
  <c r="H109"/>
  <c r="H110"/>
  <c r="H111"/>
  <c r="H112"/>
  <c r="H113"/>
  <c r="H114"/>
  <c r="H115"/>
  <c r="H116"/>
  <c r="H117"/>
  <c r="H118"/>
  <c r="H119"/>
  <c r="H120"/>
  <c r="H121"/>
  <c r="H122"/>
  <c r="H123"/>
  <c r="H124"/>
  <c r="H125"/>
  <c r="H126"/>
  <c r="H127"/>
  <c r="H128"/>
  <c r="H129"/>
  <c r="H130"/>
  <c r="H131"/>
  <c r="H132"/>
  <c r="H133"/>
  <c r="H134"/>
  <c r="H135"/>
  <c r="H136"/>
  <c r="H137"/>
  <c r="H138"/>
  <c r="H139"/>
  <c r="H140"/>
  <c r="H141"/>
  <c r="H142"/>
  <c r="H143"/>
  <c r="H144"/>
  <c r="H145"/>
  <c r="H146"/>
  <c r="H147"/>
  <c r="H148"/>
  <c r="H149"/>
  <c r="H150"/>
  <c r="H151"/>
  <c r="H152"/>
  <c r="H153"/>
  <c r="H154"/>
  <c r="H155"/>
  <c r="H156"/>
  <c r="H157"/>
  <c r="H158"/>
  <c r="H159"/>
  <c r="H160"/>
  <c r="H161"/>
  <c r="H162"/>
  <c r="H163"/>
  <c r="H164"/>
  <c r="H165"/>
  <c r="H166"/>
  <c r="H167"/>
  <c r="H168"/>
  <c r="H169"/>
  <c r="H170"/>
  <c r="H171"/>
  <c r="H172"/>
  <c r="H173"/>
  <c r="H174"/>
  <c r="H175"/>
  <c r="H176"/>
  <c r="H177"/>
  <c r="H178"/>
  <c r="H179"/>
  <c r="H180"/>
  <c r="H181"/>
  <c r="H182"/>
  <c r="H183"/>
  <c r="H184"/>
  <c r="H185"/>
  <c r="H186"/>
  <c r="H187"/>
  <c r="H188"/>
  <c r="H189"/>
  <c r="H190"/>
  <c r="H191"/>
  <c r="H192"/>
  <c r="H193"/>
  <c r="H194"/>
  <c r="H195"/>
  <c r="H196"/>
  <c r="H197"/>
  <c r="H198"/>
  <c r="H199"/>
  <c r="H200"/>
  <c r="H201"/>
  <c r="H202"/>
  <c r="H203"/>
  <c r="H204"/>
  <c r="H205"/>
  <c r="H206"/>
  <c r="H207"/>
  <c r="H208"/>
  <c r="H209"/>
  <c r="H210"/>
  <c r="H211"/>
  <c r="H212"/>
  <c r="H213"/>
  <c r="H214"/>
  <c r="H215"/>
  <c r="H216"/>
  <c r="H217"/>
  <c r="H218"/>
  <c r="H219"/>
  <c r="H220"/>
  <c r="H221"/>
  <c r="H222"/>
  <c r="H223"/>
  <c r="H224"/>
  <c r="H225"/>
  <c r="H226"/>
  <c r="H227"/>
  <c r="H228"/>
  <c r="H229"/>
  <c r="H230"/>
  <c r="H231"/>
  <c r="H232"/>
  <c r="H233"/>
  <c r="H234"/>
  <c r="H235"/>
  <c r="H236"/>
  <c r="H237"/>
  <c r="H238"/>
  <c r="H239"/>
  <c r="H240"/>
  <c r="H241"/>
  <c r="H242"/>
  <c r="H243"/>
  <c r="H244"/>
  <c r="H245"/>
  <c r="H246"/>
  <c r="H247"/>
  <c r="H248"/>
  <c r="H249"/>
  <c r="H250"/>
  <c r="H251"/>
  <c r="H252"/>
  <c r="H253"/>
  <c r="H254"/>
  <c r="H255"/>
  <c r="H256"/>
  <c r="H257"/>
  <c r="H258"/>
  <c r="H259"/>
  <c r="H260"/>
  <c r="H261"/>
  <c r="H262"/>
  <c r="H263"/>
  <c r="H264"/>
  <c r="H265"/>
  <c r="H266"/>
  <c r="H267"/>
  <c r="H268"/>
  <c r="H269"/>
  <c r="H270"/>
  <c r="H271"/>
  <c r="H272"/>
  <c r="H273"/>
  <c r="H274"/>
  <c r="H275"/>
  <c r="H276"/>
  <c r="H277"/>
  <c r="H278"/>
  <c r="H279"/>
  <c r="H280"/>
  <c r="H281"/>
  <c r="H282"/>
  <c r="H283"/>
  <c r="H284"/>
  <c r="H285"/>
  <c r="H286"/>
  <c r="H287"/>
  <c r="H288"/>
  <c r="H289"/>
  <c r="H290"/>
  <c r="H291"/>
  <c r="H292"/>
  <c r="H293"/>
  <c r="H294"/>
  <c r="H295"/>
  <c r="H296"/>
  <c r="H297"/>
  <c r="H298"/>
  <c r="H299"/>
  <c r="H300"/>
  <c r="H301"/>
  <c r="H302"/>
  <c r="H303"/>
  <c r="H304"/>
  <c r="H305"/>
  <c r="H306"/>
  <c r="H307"/>
  <c r="H308"/>
  <c r="H309"/>
  <c r="H310"/>
  <c r="H311"/>
  <c r="H312"/>
  <c r="H313"/>
  <c r="H314"/>
  <c r="H315"/>
  <c r="H316"/>
  <c r="H317"/>
  <c r="H318"/>
  <c r="K318"/>
  <c r="P43" i="3"/>
  <c r="E317" i="4"/>
  <c r="K317"/>
  <c r="P42" i="3"/>
  <c r="E316" i="4"/>
  <c r="K316"/>
  <c r="P41" i="3"/>
  <c r="E315" i="4"/>
  <c r="K315"/>
  <c r="P40" i="3"/>
  <c r="E314" i="4"/>
  <c r="K314"/>
  <c r="P39" i="3"/>
  <c r="E313" i="4"/>
  <c r="K313"/>
  <c r="P38" i="3"/>
  <c r="E312" i="4"/>
  <c r="K312"/>
  <c r="P37" i="3"/>
  <c r="E311" i="4"/>
  <c r="K311"/>
  <c r="P36" i="3"/>
  <c r="E310" i="4"/>
  <c r="K310"/>
  <c r="P35" i="3"/>
  <c r="E309" i="4"/>
  <c r="K309"/>
  <c r="P34" i="3"/>
  <c r="E308" i="4"/>
  <c r="K308"/>
  <c r="P33" i="3"/>
  <c r="E307" i="4"/>
  <c r="K307"/>
  <c r="E306"/>
  <c r="K306"/>
  <c r="E305"/>
  <c r="K305"/>
  <c r="E304"/>
  <c r="K304"/>
  <c r="E303"/>
  <c r="K303"/>
  <c r="E302"/>
  <c r="K302"/>
  <c r="E301"/>
  <c r="K301"/>
  <c r="E300"/>
  <c r="K300"/>
  <c r="E299"/>
  <c r="K299"/>
  <c r="E298"/>
  <c r="K298"/>
  <c r="E297"/>
  <c r="K297"/>
  <c r="E296"/>
  <c r="K296"/>
  <c r="E295"/>
  <c r="K295"/>
  <c r="E294"/>
  <c r="K294"/>
  <c r="E293"/>
  <c r="K293"/>
  <c r="E292"/>
  <c r="K292"/>
  <c r="E291"/>
  <c r="K291"/>
  <c r="E290"/>
  <c r="K290"/>
  <c r="E289"/>
  <c r="K289"/>
  <c r="E288"/>
  <c r="K288"/>
  <c r="E287"/>
  <c r="K287"/>
  <c r="E286"/>
  <c r="K286"/>
  <c r="E285"/>
  <c r="K285"/>
  <c r="E284"/>
  <c r="K284"/>
  <c r="E283"/>
  <c r="K283"/>
  <c r="E282"/>
  <c r="K282"/>
  <c r="E281"/>
  <c r="K281"/>
  <c r="E280"/>
  <c r="K280"/>
  <c r="E279"/>
  <c r="K279"/>
  <c r="E278"/>
  <c r="K278"/>
  <c r="E277"/>
  <c r="K277"/>
  <c r="E276"/>
  <c r="K276"/>
  <c r="E275"/>
  <c r="K275"/>
  <c r="E274"/>
  <c r="K274"/>
  <c r="E273"/>
  <c r="K273"/>
  <c r="E272"/>
  <c r="K272"/>
  <c r="E271"/>
  <c r="K271"/>
  <c r="E270"/>
  <c r="K270"/>
  <c r="E269"/>
  <c r="K269"/>
  <c r="E268"/>
  <c r="K268"/>
  <c r="E267"/>
  <c r="K267"/>
  <c r="E266"/>
  <c r="K266"/>
  <c r="E265"/>
  <c r="K265"/>
  <c r="E264"/>
  <c r="K264"/>
  <c r="E263"/>
  <c r="K263"/>
  <c r="E262"/>
  <c r="K262"/>
  <c r="E261"/>
  <c r="K261"/>
  <c r="E260"/>
  <c r="K260"/>
  <c r="E259"/>
  <c r="K259"/>
  <c r="E258"/>
  <c r="K258"/>
  <c r="E257"/>
  <c r="K257"/>
  <c r="E256"/>
  <c r="K256"/>
  <c r="E255"/>
  <c r="K255"/>
  <c r="E254"/>
  <c r="K254"/>
  <c r="E253"/>
  <c r="K253"/>
  <c r="E252"/>
  <c r="K252"/>
  <c r="E251"/>
  <c r="K251"/>
  <c r="E250"/>
  <c r="K250"/>
  <c r="E249"/>
  <c r="K249"/>
  <c r="E248"/>
  <c r="K248"/>
  <c r="E247"/>
  <c r="K247"/>
  <c r="E246"/>
  <c r="K246"/>
  <c r="E245"/>
  <c r="K245"/>
  <c r="E244"/>
  <c r="K244"/>
  <c r="E243"/>
  <c r="K243"/>
  <c r="E242"/>
  <c r="K242"/>
  <c r="E241"/>
  <c r="K241"/>
  <c r="E240"/>
  <c r="K240"/>
  <c r="E239"/>
  <c r="K239"/>
  <c r="E238"/>
  <c r="K238"/>
  <c r="E237"/>
  <c r="K237"/>
  <c r="E236"/>
  <c r="K236"/>
  <c r="E235"/>
  <c r="K235"/>
  <c r="E234"/>
  <c r="K234"/>
  <c r="E233"/>
  <c r="K233"/>
  <c r="E232"/>
  <c r="K232"/>
  <c r="E231"/>
  <c r="K231"/>
  <c r="E230"/>
  <c r="K230"/>
  <c r="E229"/>
  <c r="K229"/>
  <c r="E228"/>
  <c r="K228"/>
  <c r="E227"/>
  <c r="K227"/>
  <c r="E226"/>
  <c r="K226"/>
  <c r="E225"/>
  <c r="K225"/>
  <c r="E224"/>
  <c r="K224"/>
  <c r="E223"/>
  <c r="K223"/>
  <c r="E222"/>
  <c r="K222"/>
  <c r="E221"/>
  <c r="K221"/>
  <c r="E220"/>
  <c r="K220"/>
  <c r="E219"/>
  <c r="K219"/>
  <c r="E218"/>
  <c r="K218"/>
  <c r="E217"/>
  <c r="K217"/>
  <c r="E216"/>
  <c r="K216"/>
  <c r="E215"/>
  <c r="K215"/>
  <c r="E214"/>
  <c r="K214"/>
  <c r="E213"/>
  <c r="K213"/>
  <c r="E212"/>
  <c r="K212"/>
  <c r="E211"/>
  <c r="K211"/>
  <c r="E210"/>
  <c r="K210"/>
  <c r="E209"/>
  <c r="K209"/>
  <c r="E208"/>
  <c r="K208"/>
  <c r="E207"/>
  <c r="K207"/>
  <c r="E206"/>
  <c r="K206"/>
  <c r="E205"/>
  <c r="K205"/>
  <c r="E204"/>
  <c r="K204"/>
  <c r="E203"/>
  <c r="K203"/>
  <c r="E202"/>
  <c r="K202"/>
  <c r="E201"/>
  <c r="K201"/>
  <c r="E200"/>
  <c r="K200"/>
  <c r="E199"/>
  <c r="K199"/>
  <c r="E198"/>
  <c r="K198"/>
  <c r="E197"/>
  <c r="K197"/>
  <c r="E196"/>
  <c r="K196"/>
  <c r="E195"/>
  <c r="K195"/>
  <c r="E194"/>
  <c r="K194"/>
  <c r="E193"/>
  <c r="K193"/>
  <c r="E192"/>
  <c r="K192"/>
  <c r="E191"/>
  <c r="K191"/>
  <c r="E190"/>
  <c r="K190"/>
  <c r="E189"/>
  <c r="K189"/>
  <c r="E188"/>
  <c r="K188"/>
  <c r="E187"/>
  <c r="K187"/>
  <c r="E186"/>
  <c r="K186"/>
  <c r="E185"/>
  <c r="K185"/>
  <c r="E184"/>
  <c r="K184"/>
  <c r="E183"/>
  <c r="K183"/>
  <c r="E182"/>
  <c r="K182"/>
  <c r="E181"/>
  <c r="K181"/>
  <c r="E180"/>
  <c r="K180"/>
  <c r="E179"/>
  <c r="K179"/>
  <c r="E178"/>
  <c r="K178"/>
  <c r="E177"/>
  <c r="K177"/>
  <c r="E176"/>
  <c r="K176"/>
  <c r="E175"/>
  <c r="K175"/>
  <c r="E174"/>
  <c r="K174"/>
  <c r="E173"/>
  <c r="K173"/>
  <c r="E172"/>
  <c r="K172"/>
  <c r="E171"/>
  <c r="K171"/>
  <c r="E170"/>
  <c r="K170"/>
  <c r="E169"/>
  <c r="K169"/>
  <c r="E168"/>
  <c r="K168"/>
  <c r="E167"/>
  <c r="K167"/>
  <c r="E166"/>
  <c r="K166"/>
  <c r="E165"/>
  <c r="K165"/>
  <c r="E164"/>
  <c r="K164"/>
  <c r="E163"/>
  <c r="K163"/>
  <c r="E162"/>
  <c r="K162"/>
  <c r="E161"/>
  <c r="K161"/>
  <c r="E160"/>
  <c r="K160"/>
  <c r="E159"/>
  <c r="K159"/>
  <c r="E158"/>
  <c r="K158"/>
  <c r="E157"/>
  <c r="K157"/>
  <c r="E156"/>
  <c r="K156"/>
  <c r="E155"/>
  <c r="K155"/>
  <c r="E154"/>
  <c r="K154"/>
  <c r="E153"/>
  <c r="K153"/>
  <c r="E152"/>
  <c r="K152"/>
  <c r="E151"/>
  <c r="K151"/>
  <c r="E150"/>
  <c r="K150"/>
  <c r="E149"/>
  <c r="K149"/>
  <c r="E148"/>
  <c r="K148"/>
  <c r="E147"/>
  <c r="K147"/>
  <c r="E146"/>
  <c r="K146"/>
  <c r="E145"/>
  <c r="K145"/>
  <c r="E144"/>
  <c r="K144"/>
  <c r="E143"/>
  <c r="K143"/>
  <c r="E142"/>
  <c r="K142"/>
  <c r="E141"/>
  <c r="K141"/>
  <c r="E140"/>
  <c r="K140"/>
  <c r="E139"/>
  <c r="K139"/>
  <c r="E138"/>
  <c r="K138"/>
  <c r="E137"/>
  <c r="K137"/>
  <c r="E136"/>
  <c r="K136"/>
  <c r="E135"/>
  <c r="K135"/>
  <c r="E134"/>
  <c r="K134"/>
  <c r="E133"/>
  <c r="K133"/>
  <c r="E132"/>
  <c r="K132"/>
  <c r="E131"/>
  <c r="K131"/>
  <c r="E130"/>
  <c r="K130"/>
  <c r="E129"/>
  <c r="K129"/>
  <c r="E128"/>
  <c r="K128"/>
  <c r="E127"/>
  <c r="K127"/>
  <c r="E126"/>
  <c r="K126"/>
  <c r="E125"/>
  <c r="K125"/>
  <c r="E124"/>
  <c r="K124"/>
  <c r="E123"/>
  <c r="K123"/>
  <c r="E122"/>
  <c r="K122"/>
  <c r="E121"/>
  <c r="K121"/>
  <c r="E120"/>
  <c r="K120"/>
  <c r="E119"/>
  <c r="K119"/>
  <c r="E118"/>
  <c r="K118"/>
  <c r="E117"/>
  <c r="K117"/>
  <c r="E116"/>
  <c r="K116"/>
  <c r="E115"/>
  <c r="K115"/>
  <c r="E114"/>
  <c r="K114"/>
  <c r="E113"/>
  <c r="K113"/>
  <c r="E112"/>
  <c r="K112"/>
  <c r="E111"/>
  <c r="K111"/>
  <c r="E110"/>
  <c r="K110"/>
  <c r="E109"/>
  <c r="K109"/>
  <c r="E108"/>
  <c r="K108"/>
  <c r="E107"/>
  <c r="K107"/>
  <c r="E106"/>
  <c r="K106"/>
  <c r="E105"/>
  <c r="K105"/>
  <c r="E104"/>
  <c r="K104"/>
  <c r="E103"/>
  <c r="K103"/>
  <c r="E102"/>
  <c r="K102"/>
  <c r="E101"/>
  <c r="H101"/>
  <c r="K101"/>
  <c r="E100"/>
  <c r="H100"/>
  <c r="K100"/>
  <c r="E99"/>
  <c r="H99"/>
  <c r="K99"/>
  <c r="E98"/>
  <c r="H98"/>
  <c r="K98"/>
  <c r="E97"/>
  <c r="H97"/>
  <c r="K97"/>
  <c r="E96"/>
  <c r="H96"/>
  <c r="K96"/>
  <c r="E95"/>
  <c r="H95"/>
  <c r="K95"/>
  <c r="E94"/>
  <c r="H94"/>
  <c r="K94"/>
  <c r="E93"/>
  <c r="H93"/>
  <c r="K93"/>
  <c r="E92"/>
  <c r="H92"/>
  <c r="K92"/>
  <c r="E91"/>
  <c r="H91"/>
  <c r="K91"/>
  <c r="E90"/>
  <c r="H90"/>
  <c r="K90"/>
  <c r="E89"/>
  <c r="H89"/>
  <c r="K89"/>
  <c r="E88"/>
  <c r="H88"/>
  <c r="K88"/>
  <c r="E87"/>
  <c r="H87"/>
  <c r="K87"/>
  <c r="E86"/>
  <c r="H86"/>
  <c r="K86"/>
  <c r="E85"/>
  <c r="H85"/>
  <c r="K85"/>
  <c r="E84"/>
  <c r="H84"/>
  <c r="K84"/>
  <c r="E83"/>
  <c r="H83"/>
  <c r="K83"/>
  <c r="E82"/>
  <c r="H82"/>
  <c r="K82"/>
  <c r="E81"/>
  <c r="H81"/>
  <c r="K81"/>
  <c r="E80"/>
  <c r="H80"/>
  <c r="K80"/>
  <c r="E79"/>
  <c r="H79"/>
  <c r="K79"/>
  <c r="E78"/>
  <c r="H78"/>
  <c r="K78"/>
  <c r="E77"/>
  <c r="H77"/>
  <c r="K77"/>
  <c r="E76"/>
  <c r="H76"/>
  <c r="K76"/>
  <c r="E75"/>
  <c r="H75"/>
  <c r="K75"/>
  <c r="E74"/>
  <c r="H74"/>
  <c r="K74"/>
  <c r="E73"/>
  <c r="H73"/>
  <c r="K73"/>
  <c r="E72"/>
  <c r="H72"/>
  <c r="K72"/>
  <c r="E71"/>
  <c r="H71"/>
  <c r="K71"/>
  <c r="E70"/>
  <c r="H70"/>
  <c r="K70"/>
  <c r="E69"/>
  <c r="H69"/>
  <c r="K69"/>
  <c r="E68"/>
  <c r="H68"/>
  <c r="K68"/>
  <c r="E67"/>
  <c r="H67"/>
  <c r="K67"/>
  <c r="E66"/>
  <c r="H66"/>
  <c r="K66"/>
  <c r="E65"/>
  <c r="H65"/>
  <c r="K65"/>
  <c r="E64"/>
  <c r="H64"/>
  <c r="K64"/>
  <c r="E63"/>
  <c r="H63"/>
  <c r="K63"/>
  <c r="E62"/>
  <c r="H62"/>
  <c r="K62"/>
  <c r="E61"/>
  <c r="H61"/>
  <c r="K61"/>
  <c r="E60"/>
  <c r="H60"/>
  <c r="K60"/>
  <c r="E59"/>
  <c r="H59"/>
  <c r="K59"/>
  <c r="E58"/>
  <c r="H58"/>
  <c r="K58"/>
  <c r="E57"/>
  <c r="H57"/>
  <c r="K57"/>
  <c r="E56"/>
  <c r="H56"/>
  <c r="K56"/>
  <c r="E55"/>
  <c r="H55"/>
  <c r="K55"/>
  <c r="E54"/>
  <c r="H54"/>
  <c r="K54"/>
  <c r="E53"/>
  <c r="H53"/>
  <c r="K53"/>
  <c r="E52"/>
  <c r="H52"/>
  <c r="K52"/>
  <c r="E51"/>
  <c r="H51"/>
  <c r="K51"/>
  <c r="E50"/>
  <c r="H50"/>
  <c r="K50"/>
  <c r="E49"/>
  <c r="H49"/>
  <c r="K49"/>
  <c r="E48"/>
  <c r="H48"/>
  <c r="K48"/>
  <c r="E47"/>
  <c r="H47"/>
  <c r="K47"/>
  <c r="E46"/>
  <c r="H46"/>
  <c r="K46"/>
  <c r="E45"/>
  <c r="H45"/>
  <c r="K45"/>
  <c r="E44"/>
  <c r="H44"/>
  <c r="K44"/>
  <c r="E43"/>
  <c r="H43"/>
  <c r="K43"/>
  <c r="E42"/>
  <c r="H42"/>
  <c r="K42"/>
  <c r="E41"/>
  <c r="H41"/>
  <c r="K41"/>
  <c r="E40"/>
  <c r="H40"/>
  <c r="K40"/>
  <c r="E39"/>
  <c r="H39"/>
  <c r="K39"/>
  <c r="E38"/>
  <c r="H38"/>
  <c r="K38"/>
  <c r="E37"/>
  <c r="H37"/>
  <c r="K37"/>
  <c r="E36"/>
  <c r="H36"/>
  <c r="K36"/>
  <c r="E35"/>
  <c r="H35"/>
  <c r="K35"/>
  <c r="E34"/>
  <c r="H34"/>
  <c r="K34"/>
  <c r="E33"/>
  <c r="H33"/>
  <c r="K33"/>
  <c r="E32"/>
  <c r="H32"/>
  <c r="K32"/>
  <c r="E31"/>
  <c r="H31"/>
  <c r="K31"/>
  <c r="E30"/>
  <c r="H30"/>
  <c r="K30"/>
  <c r="E29"/>
  <c r="H29"/>
  <c r="K29"/>
  <c r="E28"/>
  <c r="H28"/>
  <c r="K28"/>
  <c r="E27"/>
  <c r="H27"/>
  <c r="K27"/>
  <c r="E26"/>
  <c r="H26"/>
  <c r="K26"/>
  <c r="E25"/>
  <c r="H25"/>
  <c r="K25"/>
  <c r="E24"/>
  <c r="H24"/>
  <c r="K24"/>
  <c r="E23"/>
  <c r="H23"/>
  <c r="K23"/>
  <c r="E22"/>
  <c r="H22"/>
  <c r="K22"/>
  <c r="E21"/>
  <c r="H21"/>
  <c r="K21"/>
  <c r="E20"/>
  <c r="H20"/>
  <c r="K20"/>
  <c r="E19"/>
  <c r="H19"/>
  <c r="K19"/>
  <c r="E18"/>
  <c r="H7"/>
  <c r="H8"/>
  <c r="H9"/>
  <c r="H10"/>
  <c r="H11"/>
  <c r="H12"/>
  <c r="H13"/>
  <c r="H14"/>
  <c r="H15"/>
  <c r="H16"/>
  <c r="H17"/>
  <c r="H18"/>
  <c r="K18"/>
  <c r="E17"/>
  <c r="K17"/>
  <c r="E16"/>
  <c r="E15"/>
  <c r="E14"/>
  <c r="E13"/>
  <c r="E12"/>
  <c r="D8" i="7"/>
  <c r="D9"/>
  <c r="D10"/>
  <c r="D11"/>
  <c r="D12"/>
  <c r="D13"/>
  <c r="D14"/>
  <c r="D15"/>
  <c r="D16"/>
  <c r="D17"/>
  <c r="D18"/>
  <c r="D19"/>
  <c r="D20"/>
  <c r="D21"/>
  <c r="D22"/>
  <c r="D23"/>
  <c r="D24"/>
  <c r="D25"/>
  <c r="D26"/>
  <c r="D27"/>
  <c r="D28"/>
  <c r="D29"/>
  <c r="D30"/>
  <c r="D31"/>
  <c r="D32"/>
  <c r="D33"/>
  <c r="D34"/>
  <c r="D35"/>
  <c r="D36"/>
  <c r="D37"/>
  <c r="D38"/>
  <c r="D39"/>
  <c r="D40"/>
  <c r="D41"/>
  <c r="D42"/>
  <c r="D43"/>
  <c r="D44"/>
  <c r="D45"/>
  <c r="D46"/>
  <c r="D47"/>
  <c r="D48"/>
  <c r="D49"/>
  <c r="D50"/>
  <c r="D51"/>
  <c r="D52"/>
  <c r="D53"/>
  <c r="D54"/>
  <c r="D55"/>
  <c r="D56"/>
  <c r="D57"/>
  <c r="D58"/>
  <c r="D59"/>
  <c r="D60"/>
  <c r="D61"/>
  <c r="D62"/>
  <c r="D63"/>
  <c r="D64"/>
  <c r="D65"/>
  <c r="D66"/>
  <c r="D67"/>
  <c r="D68"/>
  <c r="D69"/>
  <c r="D70"/>
  <c r="D71"/>
  <c r="D72"/>
  <c r="D73"/>
  <c r="D74"/>
  <c r="D75"/>
  <c r="D76"/>
  <c r="D77"/>
  <c r="D78"/>
  <c r="D79"/>
  <c r="D80"/>
  <c r="D81"/>
  <c r="D82"/>
  <c r="D83"/>
  <c r="D84"/>
  <c r="D85"/>
  <c r="D86"/>
  <c r="D87"/>
  <c r="D88"/>
  <c r="D89"/>
  <c r="D90"/>
  <c r="D91"/>
  <c r="D92"/>
  <c r="D93"/>
  <c r="D94"/>
  <c r="D95"/>
  <c r="D96"/>
  <c r="D97"/>
  <c r="D98"/>
  <c r="D99"/>
  <c r="D100"/>
  <c r="D101"/>
  <c r="D102"/>
  <c r="D103"/>
  <c r="D104"/>
  <c r="D105"/>
  <c r="D106"/>
  <c r="D107"/>
  <c r="D108"/>
  <c r="D109"/>
  <c r="D110"/>
  <c r="D111"/>
  <c r="D112"/>
  <c r="D113"/>
  <c r="D114"/>
  <c r="D115"/>
  <c r="D116"/>
  <c r="D117"/>
  <c r="D118"/>
  <c r="D119"/>
  <c r="D120"/>
  <c r="D121"/>
  <c r="D122"/>
  <c r="D123"/>
  <c r="D124"/>
  <c r="D125"/>
  <c r="D126"/>
  <c r="D127"/>
  <c r="D128"/>
  <c r="D129"/>
  <c r="D130"/>
  <c r="D131"/>
  <c r="D132"/>
  <c r="D133"/>
  <c r="D134"/>
  <c r="D135"/>
  <c r="D136"/>
  <c r="D137"/>
  <c r="D138"/>
  <c r="D139"/>
  <c r="D140"/>
  <c r="D141"/>
  <c r="D142"/>
  <c r="D143"/>
  <c r="D144"/>
  <c r="D145"/>
  <c r="D146"/>
  <c r="D147"/>
  <c r="D148"/>
  <c r="D149"/>
  <c r="D150"/>
  <c r="D151"/>
  <c r="D152"/>
  <c r="D153"/>
  <c r="D154"/>
  <c r="D155"/>
  <c r="D156"/>
  <c r="D157"/>
  <c r="D158"/>
  <c r="D159"/>
  <c r="D160"/>
  <c r="D161"/>
  <c r="D162"/>
  <c r="D163"/>
  <c r="D164"/>
  <c r="D165"/>
  <c r="D166"/>
  <c r="D167"/>
  <c r="D168"/>
  <c r="D169"/>
  <c r="D170"/>
  <c r="D171"/>
  <c r="D172"/>
  <c r="D173"/>
  <c r="D174"/>
  <c r="D175"/>
  <c r="D176"/>
  <c r="D177"/>
  <c r="D178"/>
  <c r="D179"/>
  <c r="D180"/>
  <c r="D181"/>
  <c r="D182"/>
  <c r="D183"/>
  <c r="D184"/>
  <c r="D185"/>
  <c r="D186"/>
  <c r="D187"/>
  <c r="D188"/>
  <c r="D189"/>
  <c r="D190"/>
  <c r="D191"/>
  <c r="D192"/>
  <c r="D193"/>
  <c r="D194"/>
  <c r="D195"/>
  <c r="D196"/>
  <c r="D197"/>
  <c r="D198"/>
  <c r="D199"/>
  <c r="D200"/>
  <c r="D201"/>
  <c r="D202"/>
  <c r="D203"/>
  <c r="D204"/>
  <c r="D205"/>
  <c r="D206"/>
  <c r="D207"/>
  <c r="D208"/>
  <c r="D209"/>
  <c r="D210"/>
  <c r="D211"/>
  <c r="D212"/>
  <c r="D213"/>
  <c r="D214"/>
  <c r="D215"/>
  <c r="D216"/>
  <c r="D217"/>
  <c r="D218"/>
  <c r="D219"/>
  <c r="D220"/>
  <c r="D221"/>
  <c r="D222"/>
  <c r="D223"/>
  <c r="D224"/>
  <c r="D225"/>
  <c r="D226"/>
  <c r="D227"/>
  <c r="D228"/>
  <c r="D229"/>
  <c r="D230"/>
  <c r="D231"/>
  <c r="D232"/>
  <c r="D233"/>
  <c r="D234"/>
  <c r="D235"/>
  <c r="D236"/>
  <c r="D237"/>
  <c r="D238"/>
  <c r="D239"/>
  <c r="D240"/>
  <c r="D241"/>
  <c r="D242"/>
  <c r="D243"/>
  <c r="D244"/>
  <c r="D245"/>
  <c r="D246"/>
  <c r="D247"/>
  <c r="D248"/>
  <c r="D249"/>
  <c r="D250"/>
  <c r="D251"/>
  <c r="D252"/>
  <c r="D253"/>
  <c r="D254"/>
  <c r="D255"/>
  <c r="D256"/>
  <c r="D257"/>
  <c r="D258"/>
  <c r="D259"/>
  <c r="D260"/>
  <c r="D261"/>
  <c r="D262"/>
  <c r="D263"/>
  <c r="D264"/>
  <c r="D265"/>
  <c r="D266"/>
  <c r="D267"/>
  <c r="D268"/>
  <c r="D269"/>
  <c r="D270"/>
  <c r="D271"/>
  <c r="D272"/>
  <c r="D273"/>
  <c r="D274"/>
  <c r="D275"/>
  <c r="D276"/>
  <c r="D277"/>
  <c r="D278"/>
  <c r="D279"/>
  <c r="D280"/>
  <c r="D281"/>
  <c r="D282"/>
  <c r="D283"/>
  <c r="D284"/>
  <c r="D285"/>
  <c r="D286"/>
  <c r="D287"/>
  <c r="D288"/>
  <c r="D289"/>
  <c r="D290"/>
  <c r="D291"/>
  <c r="D292"/>
  <c r="D293"/>
  <c r="D294"/>
  <c r="D295"/>
  <c r="D296"/>
  <c r="D297"/>
  <c r="D298"/>
  <c r="D299"/>
  <c r="D300"/>
  <c r="D301"/>
  <c r="D302"/>
  <c r="D303"/>
  <c r="D304"/>
  <c r="D305"/>
  <c r="D306"/>
  <c r="D307"/>
  <c r="D308"/>
  <c r="D309"/>
  <c r="D310"/>
  <c r="D311"/>
  <c r="D312"/>
  <c r="D313"/>
  <c r="D314"/>
  <c r="D315"/>
  <c r="D316"/>
  <c r="D317"/>
  <c r="D318"/>
  <c r="C8"/>
  <c r="C9"/>
  <c r="C10"/>
  <c r="C11"/>
  <c r="C12"/>
  <c r="C13"/>
  <c r="C14"/>
  <c r="C15"/>
  <c r="C16"/>
  <c r="C17"/>
  <c r="C18"/>
  <c r="C19"/>
  <c r="C20"/>
  <c r="C21"/>
  <c r="C22"/>
  <c r="C23"/>
  <c r="C24"/>
  <c r="C25"/>
  <c r="C26"/>
  <c r="C27"/>
  <c r="C28"/>
  <c r="C29"/>
  <c r="C30"/>
  <c r="C31"/>
  <c r="C32"/>
  <c r="C33"/>
  <c r="C34"/>
  <c r="C35"/>
  <c r="C36"/>
  <c r="C37"/>
  <c r="C38"/>
  <c r="C39"/>
  <c r="C40"/>
  <c r="C41"/>
  <c r="C42"/>
  <c r="C43"/>
  <c r="C44"/>
  <c r="C45"/>
  <c r="C46"/>
  <c r="C47"/>
  <c r="C48"/>
  <c r="C49"/>
  <c r="C50"/>
  <c r="C51"/>
  <c r="C52"/>
  <c r="C53"/>
  <c r="C54"/>
  <c r="C55"/>
  <c r="C56"/>
  <c r="C57"/>
  <c r="C58"/>
  <c r="C59"/>
  <c r="C60"/>
  <c r="C61"/>
  <c r="C62"/>
  <c r="C63"/>
  <c r="C64"/>
  <c r="C65"/>
  <c r="C66"/>
  <c r="C67"/>
  <c r="C68"/>
  <c r="C69"/>
  <c r="C70"/>
  <c r="C71"/>
  <c r="C72"/>
  <c r="C73"/>
  <c r="C74"/>
  <c r="C75"/>
  <c r="C76"/>
  <c r="C77"/>
  <c r="C78"/>
  <c r="C79"/>
  <c r="C80"/>
  <c r="C81"/>
  <c r="C82"/>
  <c r="C83"/>
  <c r="C84"/>
  <c r="C85"/>
  <c r="C86"/>
  <c r="C87"/>
  <c r="C88"/>
  <c r="C89"/>
  <c r="C90"/>
  <c r="C91"/>
  <c r="C92"/>
  <c r="C93"/>
  <c r="C94"/>
  <c r="C95"/>
  <c r="C96"/>
  <c r="C97"/>
  <c r="C98"/>
  <c r="C99"/>
  <c r="C100"/>
  <c r="C101"/>
  <c r="C102"/>
  <c r="C103"/>
  <c r="C104"/>
  <c r="C105"/>
  <c r="C106"/>
  <c r="C107"/>
  <c r="C108"/>
  <c r="C109"/>
  <c r="C110"/>
  <c r="C111"/>
  <c r="C112"/>
  <c r="C113"/>
  <c r="C114"/>
  <c r="C115"/>
  <c r="C116"/>
  <c r="C117"/>
  <c r="C118"/>
  <c r="C119"/>
  <c r="C120"/>
  <c r="C121"/>
  <c r="C122"/>
  <c r="C123"/>
  <c r="C124"/>
  <c r="C125"/>
  <c r="C126"/>
  <c r="C127"/>
  <c r="C128"/>
  <c r="C129"/>
  <c r="C130"/>
  <c r="C131"/>
  <c r="C132"/>
  <c r="C133"/>
  <c r="C134"/>
  <c r="C135"/>
  <c r="C136"/>
  <c r="C137"/>
  <c r="C138"/>
  <c r="C139"/>
  <c r="C140"/>
  <c r="C141"/>
  <c r="C142"/>
  <c r="C143"/>
  <c r="C144"/>
  <c r="C145"/>
  <c r="C146"/>
  <c r="C147"/>
  <c r="C148"/>
  <c r="C149"/>
  <c r="C150"/>
  <c r="C151"/>
  <c r="C152"/>
  <c r="C153"/>
  <c r="C154"/>
  <c r="C155"/>
  <c r="C156"/>
  <c r="C157"/>
  <c r="C158"/>
  <c r="C159"/>
  <c r="C160"/>
  <c r="C161"/>
  <c r="C162"/>
  <c r="C163"/>
  <c r="C164"/>
  <c r="C165"/>
  <c r="C166"/>
  <c r="C167"/>
  <c r="C168"/>
  <c r="C169"/>
  <c r="C170"/>
  <c r="C171"/>
  <c r="C172"/>
  <c r="C173"/>
  <c r="C174"/>
  <c r="C175"/>
  <c r="C176"/>
  <c r="C177"/>
  <c r="C178"/>
  <c r="C179"/>
  <c r="C180"/>
  <c r="C181"/>
  <c r="C182"/>
  <c r="C183"/>
  <c r="C184"/>
  <c r="C185"/>
  <c r="C186"/>
  <c r="C187"/>
  <c r="C188"/>
  <c r="C189"/>
  <c r="C190"/>
  <c r="C191"/>
  <c r="C192"/>
  <c r="C193"/>
  <c r="C194"/>
  <c r="C195"/>
  <c r="C196"/>
  <c r="C197"/>
  <c r="C198"/>
  <c r="C199"/>
  <c r="C200"/>
  <c r="C201"/>
  <c r="C202"/>
  <c r="C203"/>
  <c r="C204"/>
  <c r="C205"/>
  <c r="C206"/>
  <c r="C207"/>
  <c r="C208"/>
  <c r="C209"/>
  <c r="C210"/>
  <c r="C211"/>
  <c r="C212"/>
  <c r="C213"/>
  <c r="C214"/>
  <c r="C215"/>
  <c r="C216"/>
  <c r="C217"/>
  <c r="C218"/>
  <c r="C219"/>
  <c r="C220"/>
  <c r="C221"/>
  <c r="C222"/>
  <c r="C223"/>
  <c r="C224"/>
  <c r="C225"/>
  <c r="C226"/>
  <c r="C227"/>
  <c r="C228"/>
  <c r="C229"/>
  <c r="C230"/>
  <c r="C231"/>
  <c r="C232"/>
  <c r="C233"/>
  <c r="C234"/>
  <c r="C235"/>
  <c r="C236"/>
  <c r="C237"/>
  <c r="C238"/>
  <c r="C239"/>
  <c r="C240"/>
  <c r="C241"/>
  <c r="C242"/>
  <c r="C243"/>
  <c r="C244"/>
  <c r="C245"/>
  <c r="C246"/>
  <c r="C247"/>
  <c r="C248"/>
  <c r="C249"/>
  <c r="C250"/>
  <c r="C251"/>
  <c r="C252"/>
  <c r="C253"/>
  <c r="C254"/>
  <c r="C255"/>
  <c r="C256"/>
  <c r="C257"/>
  <c r="C258"/>
  <c r="C259"/>
  <c r="C260"/>
  <c r="C261"/>
  <c r="C262"/>
  <c r="C263"/>
  <c r="C264"/>
  <c r="C265"/>
  <c r="C266"/>
  <c r="C267"/>
  <c r="C268"/>
  <c r="C269"/>
  <c r="C270"/>
  <c r="C271"/>
  <c r="C272"/>
  <c r="C273"/>
  <c r="C274"/>
  <c r="C275"/>
  <c r="C276"/>
  <c r="C277"/>
  <c r="C278"/>
  <c r="C279"/>
  <c r="C280"/>
  <c r="C281"/>
  <c r="C282"/>
  <c r="C283"/>
  <c r="C284"/>
  <c r="C285"/>
  <c r="C286"/>
  <c r="C287"/>
  <c r="C288"/>
  <c r="C289"/>
  <c r="C290"/>
  <c r="C291"/>
  <c r="C292"/>
  <c r="C293"/>
  <c r="C294"/>
  <c r="C295"/>
  <c r="C296"/>
  <c r="C297"/>
  <c r="C298"/>
  <c r="C299"/>
  <c r="C300"/>
  <c r="C301"/>
  <c r="C302"/>
  <c r="C303"/>
  <c r="C304"/>
  <c r="C305"/>
  <c r="C306"/>
  <c r="C307"/>
  <c r="C308"/>
  <c r="C309"/>
  <c r="C310"/>
  <c r="C311"/>
  <c r="C312"/>
  <c r="C313"/>
  <c r="C314"/>
  <c r="C315"/>
  <c r="C316"/>
  <c r="C317"/>
  <c r="C318"/>
  <c r="F11" i="4"/>
  <c r="E11"/>
  <c r="F10"/>
  <c r="E10"/>
  <c r="F9"/>
  <c r="E9"/>
  <c r="F8"/>
  <c r="E8"/>
  <c r="F7"/>
  <c r="E7"/>
  <c r="D8"/>
  <c r="D9"/>
  <c r="D10"/>
  <c r="D11"/>
  <c r="D12"/>
  <c r="D13"/>
  <c r="D14"/>
  <c r="D15"/>
  <c r="D16"/>
  <c r="D17"/>
  <c r="D18"/>
  <c r="D19"/>
  <c r="D20"/>
  <c r="D21"/>
  <c r="D22"/>
  <c r="D23"/>
  <c r="D24"/>
  <c r="D25"/>
  <c r="D26"/>
  <c r="D27"/>
  <c r="D28"/>
  <c r="D29"/>
  <c r="D30"/>
  <c r="D31"/>
  <c r="D32"/>
  <c r="D33"/>
  <c r="D34"/>
  <c r="D35"/>
  <c r="D36"/>
  <c r="D37"/>
  <c r="D38"/>
  <c r="D39"/>
  <c r="D40"/>
  <c r="D41"/>
  <c r="D42"/>
  <c r="D43"/>
  <c r="D44"/>
  <c r="D45"/>
  <c r="D46"/>
  <c r="D47"/>
  <c r="D48"/>
  <c r="D49"/>
  <c r="D50"/>
  <c r="D51"/>
  <c r="D52"/>
  <c r="D53"/>
  <c r="D54"/>
  <c r="D55"/>
  <c r="D56"/>
  <c r="D57"/>
  <c r="D58"/>
  <c r="D59"/>
  <c r="D60"/>
  <c r="D61"/>
  <c r="D62"/>
  <c r="D63"/>
  <c r="D64"/>
  <c r="D65"/>
  <c r="D66"/>
  <c r="D67"/>
  <c r="D68"/>
  <c r="D69"/>
  <c r="D70"/>
  <c r="D71"/>
  <c r="D72"/>
  <c r="D73"/>
  <c r="D74"/>
  <c r="D75"/>
  <c r="D76"/>
  <c r="D77"/>
  <c r="D78"/>
  <c r="D79"/>
  <c r="D80"/>
  <c r="D81"/>
  <c r="D82"/>
  <c r="D83"/>
  <c r="D84"/>
  <c r="D85"/>
  <c r="D86"/>
  <c r="D87"/>
  <c r="D88"/>
  <c r="D89"/>
  <c r="D90"/>
  <c r="D91"/>
  <c r="D92"/>
  <c r="D93"/>
  <c r="D94"/>
  <c r="D95"/>
  <c r="D96"/>
  <c r="D97"/>
  <c r="D98"/>
  <c r="D99"/>
  <c r="D100"/>
  <c r="D101"/>
  <c r="D102"/>
  <c r="D103"/>
  <c r="D104"/>
  <c r="D105"/>
  <c r="D106"/>
  <c r="D107"/>
  <c r="D108"/>
  <c r="D109"/>
  <c r="D110"/>
  <c r="D111"/>
  <c r="D112"/>
  <c r="D113"/>
  <c r="D114"/>
  <c r="D115"/>
  <c r="D116"/>
  <c r="D117"/>
  <c r="D118"/>
  <c r="D119"/>
  <c r="D120"/>
  <c r="D121"/>
  <c r="D122"/>
  <c r="D123"/>
  <c r="D124"/>
  <c r="D125"/>
  <c r="D126"/>
  <c r="D127"/>
  <c r="D128"/>
  <c r="D129"/>
  <c r="D130"/>
  <c r="D131"/>
  <c r="D132"/>
  <c r="D133"/>
  <c r="D134"/>
  <c r="D135"/>
  <c r="D136"/>
  <c r="D137"/>
  <c r="D138"/>
  <c r="D139"/>
  <c r="D140"/>
  <c r="D141"/>
  <c r="D142"/>
  <c r="D143"/>
  <c r="D144"/>
  <c r="D145"/>
  <c r="D146"/>
  <c r="D147"/>
  <c r="D148"/>
  <c r="D149"/>
  <c r="D150"/>
  <c r="D151"/>
  <c r="D152"/>
  <c r="D153"/>
  <c r="D154"/>
  <c r="D155"/>
  <c r="D156"/>
  <c r="D157"/>
  <c r="D158"/>
  <c r="D159"/>
  <c r="D160"/>
  <c r="D161"/>
  <c r="D162"/>
  <c r="D163"/>
  <c r="D164"/>
  <c r="D165"/>
  <c r="D166"/>
  <c r="D167"/>
  <c r="D168"/>
  <c r="D169"/>
  <c r="D170"/>
  <c r="D171"/>
  <c r="D172"/>
  <c r="D173"/>
  <c r="D174"/>
  <c r="D175"/>
  <c r="D176"/>
  <c r="D177"/>
  <c r="D178"/>
  <c r="D179"/>
  <c r="D180"/>
  <c r="D181"/>
  <c r="D182"/>
  <c r="D183"/>
  <c r="D184"/>
  <c r="D185"/>
  <c r="D186"/>
  <c r="D187"/>
  <c r="D188"/>
  <c r="D189"/>
  <c r="D190"/>
  <c r="D191"/>
  <c r="D192"/>
  <c r="D193"/>
  <c r="D194"/>
  <c r="D195"/>
  <c r="D196"/>
  <c r="D197"/>
  <c r="D198"/>
  <c r="D199"/>
  <c r="D200"/>
  <c r="D201"/>
  <c r="D202"/>
  <c r="D203"/>
  <c r="D204"/>
  <c r="D205"/>
  <c r="D206"/>
  <c r="D207"/>
  <c r="D208"/>
  <c r="D209"/>
  <c r="D210"/>
  <c r="D211"/>
  <c r="D212"/>
  <c r="D213"/>
  <c r="D214"/>
  <c r="D215"/>
  <c r="D216"/>
  <c r="D217"/>
  <c r="D218"/>
  <c r="D219"/>
  <c r="D220"/>
  <c r="D221"/>
  <c r="D222"/>
  <c r="D223"/>
  <c r="D224"/>
  <c r="D225"/>
  <c r="D226"/>
  <c r="D227"/>
  <c r="D228"/>
  <c r="D229"/>
  <c r="D230"/>
  <c r="D231"/>
  <c r="D232"/>
  <c r="D233"/>
  <c r="D234"/>
  <c r="D235"/>
  <c r="D236"/>
  <c r="D237"/>
  <c r="D238"/>
  <c r="D239"/>
  <c r="D240"/>
  <c r="D241"/>
  <c r="D242"/>
  <c r="D243"/>
  <c r="D244"/>
  <c r="D245"/>
  <c r="D246"/>
  <c r="D247"/>
  <c r="D248"/>
  <c r="D249"/>
  <c r="D250"/>
  <c r="D251"/>
  <c r="D252"/>
  <c r="D253"/>
  <c r="D254"/>
  <c r="D255"/>
  <c r="D256"/>
  <c r="D257"/>
  <c r="D258"/>
  <c r="D259"/>
  <c r="D260"/>
  <c r="D261"/>
  <c r="D262"/>
  <c r="D263"/>
  <c r="D264"/>
  <c r="D265"/>
  <c r="D266"/>
  <c r="D267"/>
  <c r="D268"/>
  <c r="D269"/>
  <c r="D270"/>
  <c r="D271"/>
  <c r="D272"/>
  <c r="D273"/>
  <c r="D274"/>
  <c r="D275"/>
  <c r="D276"/>
  <c r="D277"/>
  <c r="D278"/>
  <c r="D279"/>
  <c r="D280"/>
  <c r="D281"/>
  <c r="D282"/>
  <c r="D283"/>
  <c r="D284"/>
  <c r="D285"/>
  <c r="D286"/>
  <c r="D287"/>
  <c r="D288"/>
  <c r="D289"/>
  <c r="D290"/>
  <c r="D291"/>
  <c r="D292"/>
  <c r="D293"/>
  <c r="D294"/>
  <c r="D295"/>
  <c r="D296"/>
  <c r="D297"/>
  <c r="D298"/>
  <c r="D299"/>
  <c r="D300"/>
  <c r="D301"/>
  <c r="D302"/>
  <c r="D303"/>
  <c r="D304"/>
  <c r="D305"/>
  <c r="D306"/>
  <c r="D307"/>
  <c r="D308"/>
  <c r="D309"/>
  <c r="D310"/>
  <c r="D311"/>
  <c r="D312"/>
  <c r="D313"/>
  <c r="D314"/>
  <c r="D315"/>
  <c r="D316"/>
  <c r="D317"/>
  <c r="D318"/>
  <c r="C8"/>
  <c r="C9"/>
  <c r="C10"/>
  <c r="C11"/>
  <c r="C12"/>
  <c r="C13"/>
  <c r="C14"/>
  <c r="C15"/>
  <c r="C16"/>
  <c r="C17"/>
  <c r="C18"/>
  <c r="C19"/>
  <c r="C20"/>
  <c r="C21"/>
  <c r="C22"/>
  <c r="C23"/>
  <c r="C24"/>
  <c r="C25"/>
  <c r="C26"/>
  <c r="C27"/>
  <c r="C28"/>
  <c r="C29"/>
  <c r="C30"/>
  <c r="C31"/>
  <c r="C32"/>
  <c r="C33"/>
  <c r="C34"/>
  <c r="C35"/>
  <c r="C36"/>
  <c r="C37"/>
  <c r="C38"/>
  <c r="C39"/>
  <c r="C40"/>
  <c r="C41"/>
  <c r="C42"/>
  <c r="C43"/>
  <c r="C44"/>
  <c r="C45"/>
  <c r="C46"/>
  <c r="C47"/>
  <c r="C48"/>
  <c r="C49"/>
  <c r="C50"/>
  <c r="C51"/>
  <c r="C52"/>
  <c r="C53"/>
  <c r="C54"/>
  <c r="C55"/>
  <c r="C56"/>
  <c r="C57"/>
  <c r="C58"/>
  <c r="C59"/>
  <c r="C60"/>
  <c r="C61"/>
  <c r="C62"/>
  <c r="C63"/>
  <c r="C64"/>
  <c r="C65"/>
  <c r="C66"/>
  <c r="C67"/>
  <c r="C68"/>
  <c r="C69"/>
  <c r="C70"/>
  <c r="C71"/>
  <c r="C72"/>
  <c r="C73"/>
  <c r="C74"/>
  <c r="C75"/>
  <c r="C76"/>
  <c r="C77"/>
  <c r="C78"/>
  <c r="C79"/>
  <c r="C80"/>
  <c r="C81"/>
  <c r="C82"/>
  <c r="C83"/>
  <c r="C84"/>
  <c r="C85"/>
  <c r="C86"/>
  <c r="C87"/>
  <c r="C88"/>
  <c r="C89"/>
  <c r="C90"/>
  <c r="C91"/>
  <c r="C92"/>
  <c r="C93"/>
  <c r="C94"/>
  <c r="C95"/>
  <c r="C96"/>
  <c r="C97"/>
  <c r="C98"/>
  <c r="C99"/>
  <c r="C100"/>
  <c r="C101"/>
  <c r="C102"/>
  <c r="C103"/>
  <c r="C104"/>
  <c r="C105"/>
  <c r="C106"/>
  <c r="C107"/>
  <c r="C108"/>
  <c r="C109"/>
  <c r="C110"/>
  <c r="C111"/>
  <c r="C112"/>
  <c r="C113"/>
  <c r="C114"/>
  <c r="C115"/>
  <c r="C116"/>
  <c r="C117"/>
  <c r="C118"/>
  <c r="C119"/>
  <c r="C120"/>
  <c r="C121"/>
  <c r="C122"/>
  <c r="C123"/>
  <c r="C124"/>
  <c r="C125"/>
  <c r="C126"/>
  <c r="C127"/>
  <c r="C128"/>
  <c r="C129"/>
  <c r="C130"/>
  <c r="C131"/>
  <c r="C132"/>
  <c r="C133"/>
  <c r="C134"/>
  <c r="C135"/>
  <c r="C136"/>
  <c r="C137"/>
  <c r="C138"/>
  <c r="C139"/>
  <c r="C140"/>
  <c r="C141"/>
  <c r="C142"/>
  <c r="C143"/>
  <c r="C144"/>
  <c r="C145"/>
  <c r="C146"/>
  <c r="C147"/>
  <c r="C148"/>
  <c r="C149"/>
  <c r="C150"/>
  <c r="C151"/>
  <c r="C152"/>
  <c r="C153"/>
  <c r="C154"/>
  <c r="C155"/>
  <c r="C156"/>
  <c r="C157"/>
  <c r="C158"/>
  <c r="C159"/>
  <c r="C160"/>
  <c r="C161"/>
  <c r="C162"/>
  <c r="C163"/>
  <c r="C164"/>
  <c r="C165"/>
  <c r="C166"/>
  <c r="C167"/>
  <c r="C168"/>
  <c r="C169"/>
  <c r="C170"/>
  <c r="C171"/>
  <c r="C172"/>
  <c r="C173"/>
  <c r="C174"/>
  <c r="C175"/>
  <c r="C176"/>
  <c r="C177"/>
  <c r="C178"/>
  <c r="C179"/>
  <c r="C180"/>
  <c r="C181"/>
  <c r="C182"/>
  <c r="C183"/>
  <c r="C184"/>
  <c r="C185"/>
  <c r="C186"/>
  <c r="C187"/>
  <c r="C188"/>
  <c r="C189"/>
  <c r="C190"/>
  <c r="C191"/>
  <c r="C192"/>
  <c r="C193"/>
  <c r="C194"/>
  <c r="C195"/>
  <c r="C196"/>
  <c r="C197"/>
  <c r="C198"/>
  <c r="C199"/>
  <c r="C200"/>
  <c r="C201"/>
  <c r="C202"/>
  <c r="C203"/>
  <c r="C204"/>
  <c r="C205"/>
  <c r="C206"/>
  <c r="C207"/>
  <c r="C208"/>
  <c r="C209"/>
  <c r="C210"/>
  <c r="C211"/>
  <c r="C212"/>
  <c r="C213"/>
  <c r="C214"/>
  <c r="C215"/>
  <c r="C216"/>
  <c r="C217"/>
  <c r="C218"/>
  <c r="C219"/>
  <c r="C220"/>
  <c r="C221"/>
  <c r="C222"/>
  <c r="C223"/>
  <c r="C224"/>
  <c r="C225"/>
  <c r="C226"/>
  <c r="C227"/>
  <c r="C228"/>
  <c r="C229"/>
  <c r="C230"/>
  <c r="C231"/>
  <c r="C232"/>
  <c r="C233"/>
  <c r="C234"/>
  <c r="C235"/>
  <c r="C236"/>
  <c r="C237"/>
  <c r="C238"/>
  <c r="C239"/>
  <c r="C240"/>
  <c r="C241"/>
  <c r="C242"/>
  <c r="C243"/>
  <c r="C244"/>
  <c r="C245"/>
  <c r="C246"/>
  <c r="C247"/>
  <c r="C248"/>
  <c r="C249"/>
  <c r="C250"/>
  <c r="C251"/>
  <c r="C252"/>
  <c r="C253"/>
  <c r="C254"/>
  <c r="C255"/>
  <c r="C256"/>
  <c r="C257"/>
  <c r="C258"/>
  <c r="C259"/>
  <c r="C260"/>
  <c r="C261"/>
  <c r="C262"/>
  <c r="C263"/>
  <c r="C264"/>
  <c r="C265"/>
  <c r="C266"/>
  <c r="C267"/>
  <c r="C268"/>
  <c r="C269"/>
  <c r="C270"/>
  <c r="C271"/>
  <c r="C272"/>
  <c r="C273"/>
  <c r="C274"/>
  <c r="C275"/>
  <c r="C276"/>
  <c r="C277"/>
  <c r="C278"/>
  <c r="C279"/>
  <c r="C280"/>
  <c r="C281"/>
  <c r="C282"/>
  <c r="C283"/>
  <c r="C284"/>
  <c r="C285"/>
  <c r="C286"/>
  <c r="C287"/>
  <c r="C288"/>
  <c r="C289"/>
  <c r="C290"/>
  <c r="C291"/>
  <c r="C292"/>
  <c r="C293"/>
  <c r="C294"/>
  <c r="C295"/>
  <c r="C296"/>
  <c r="C297"/>
  <c r="C298"/>
  <c r="C299"/>
  <c r="C300"/>
  <c r="C301"/>
  <c r="C302"/>
  <c r="C303"/>
  <c r="C304"/>
  <c r="C305"/>
  <c r="C306"/>
  <c r="C307"/>
  <c r="C308"/>
  <c r="C309"/>
  <c r="C310"/>
  <c r="C311"/>
  <c r="C312"/>
  <c r="C313"/>
  <c r="C314"/>
  <c r="C315"/>
  <c r="C316"/>
  <c r="C317"/>
  <c r="C318"/>
  <c r="S4" i="3"/>
  <c r="S18"/>
  <c r="R4"/>
  <c r="R18"/>
  <c r="Q4"/>
  <c r="Q18"/>
  <c r="P4"/>
  <c r="P18"/>
  <c r="O6"/>
  <c r="O7"/>
  <c r="O8"/>
  <c r="O9"/>
  <c r="O10"/>
  <c r="O11"/>
  <c r="O12"/>
  <c r="O13"/>
  <c r="O14"/>
  <c r="O15"/>
  <c r="O16"/>
  <c r="O34"/>
  <c r="O35"/>
  <c r="O36"/>
  <c r="O37"/>
  <c r="O38"/>
  <c r="O39"/>
  <c r="O40"/>
  <c r="O41"/>
  <c r="O42"/>
  <c r="O43"/>
  <c r="O44"/>
  <c r="O20"/>
  <c r="O21"/>
  <c r="O22"/>
  <c r="O23"/>
  <c r="O24"/>
  <c r="O25"/>
  <c r="O26"/>
  <c r="O27"/>
  <c r="O28"/>
  <c r="O29"/>
  <c r="O30"/>
</calcChain>
</file>

<file path=xl/comments1.xml><?xml version="1.0" encoding="utf-8"?>
<comments xmlns="http://schemas.openxmlformats.org/spreadsheetml/2006/main">
  <authors>
    <author>Jun Park</author>
  </authors>
  <commentList>
    <comment ref="N19" authorId="0">
      <text>
        <r>
          <rPr>
            <sz val="8"/>
            <color indexed="81"/>
            <rFont val="Tahoma"/>
            <family val="2"/>
          </rPr>
          <t>B2013 average calendar days for year 2013
2012-08-23</t>
        </r>
      </text>
    </comment>
    <comment ref="O49" authorId="0">
      <text>
        <r>
          <rPr>
            <sz val="8"/>
            <color indexed="81"/>
            <rFont val="Tahoma"/>
            <family val="2"/>
          </rPr>
          <t>The peak demand monthly ratios are calculated using the per day degree hours, not the total calendar degree hours.  This is due to the fact that energies are cumulative over the entire month, which means the energy ratios should be calculated using total calendar degree hours.  Peak demands, however, are not cumulative over the entire month but are a function of a single point in time.  The shortest time period modeled is a single day so the peak demand ratios are based on daily degree hours.
2012-08-22 JKP</t>
        </r>
      </text>
    </comment>
  </commentList>
</comments>
</file>

<file path=xl/sharedStrings.xml><?xml version="1.0" encoding="utf-8"?>
<sst xmlns="http://schemas.openxmlformats.org/spreadsheetml/2006/main" count="177" uniqueCount="94">
  <si>
    <t>Version</t>
  </si>
  <si>
    <t>Act</t>
  </si>
  <si>
    <t>Location</t>
  </si>
  <si>
    <t>FPC</t>
  </si>
  <si>
    <t>forecasting:Weather</t>
  </si>
  <si>
    <t>Res</t>
  </si>
  <si>
    <t>Com</t>
  </si>
  <si>
    <t>Itron Net-Gross</t>
  </si>
  <si>
    <t>Selected</t>
  </si>
  <si>
    <t>Residential</t>
  </si>
  <si>
    <t>Ratio</t>
  </si>
  <si>
    <t>Walk-Through Audit</t>
  </si>
  <si>
    <t>Online Audit</t>
  </si>
  <si>
    <t>Pre-Construction Audit</t>
  </si>
  <si>
    <t>Customer Usage Comparison (O Power)</t>
  </si>
  <si>
    <t>Energy Select</t>
  </si>
  <si>
    <t>Energy Select Lite</t>
  </si>
  <si>
    <t>Ceiling Insulation</t>
  </si>
  <si>
    <t>HPWH</t>
  </si>
  <si>
    <t>Reflective Roof</t>
  </si>
  <si>
    <t>Windows -- Low-E</t>
  </si>
  <si>
    <t>Windows -- Film</t>
  </si>
  <si>
    <t>Variable Speed Pool Pump</t>
  </si>
  <si>
    <t>Community Energy Saver</t>
  </si>
  <si>
    <t>Refrigerator/Freezer Recycling</t>
  </si>
  <si>
    <t>HVAC Maintenance</t>
  </si>
  <si>
    <t>HVAC Upgrade Tier 1</t>
  </si>
  <si>
    <t>HVAC Upgrade Tier 2</t>
  </si>
  <si>
    <t>HVAC Upgrade Tier 3</t>
  </si>
  <si>
    <t>HVAC Retirement Tier 1</t>
  </si>
  <si>
    <t>HVAC Retirement Tier 2</t>
  </si>
  <si>
    <t>HVAC Retirement Tier 3</t>
  </si>
  <si>
    <t>ECM Fan</t>
  </si>
  <si>
    <t>Duct Repair</t>
  </si>
  <si>
    <t>Energy Star Appliance (Units)</t>
  </si>
  <si>
    <t>CFL Lighting (units)</t>
  </si>
  <si>
    <t>Residential Custom Incentive</t>
  </si>
  <si>
    <t>Solar Thermal</t>
  </si>
  <si>
    <t>Solar Photovoltaic</t>
  </si>
  <si>
    <t>Residential Total</t>
  </si>
  <si>
    <t>Commercial/Industrial</t>
  </si>
  <si>
    <t>Audit</t>
  </si>
  <si>
    <t>HVAC Upgrade/Replacement</t>
  </si>
  <si>
    <t>Geothermal</t>
  </si>
  <si>
    <t>HVAC Retrocommissioning</t>
  </si>
  <si>
    <t>Window Film</t>
  </si>
  <si>
    <t>Interior Lighting</t>
  </si>
  <si>
    <t>Interior Lighting -- LED</t>
  </si>
  <si>
    <t>Lighting Occupancy Sensor</t>
  </si>
  <si>
    <t>HVAC Occupancy Sensor -- Hotel</t>
  </si>
  <si>
    <t>Food Service Equipment</t>
  </si>
  <si>
    <t>Energy Efficient Motors</t>
  </si>
  <si>
    <t>RTP</t>
  </si>
  <si>
    <t>Business Custom Incentive</t>
  </si>
  <si>
    <t>Solar PV</t>
  </si>
  <si>
    <t>C&amp;I Total</t>
  </si>
  <si>
    <t>RC&amp;I Grand Total</t>
  </si>
  <si>
    <t/>
  </si>
  <si>
    <t>ResFactor</t>
  </si>
  <si>
    <t>ComFactor</t>
  </si>
  <si>
    <t>ResAnnual</t>
  </si>
  <si>
    <t>ComAnnual</t>
  </si>
  <si>
    <t>Res Adj</t>
  </si>
  <si>
    <t>Com Adj</t>
  </si>
  <si>
    <t>Energy</t>
  </si>
  <si>
    <t>Peak</t>
  </si>
  <si>
    <t>Res Summer</t>
  </si>
  <si>
    <t>Res Winter</t>
  </si>
  <si>
    <t>Com Summer</t>
  </si>
  <si>
    <t>Com Winter</t>
  </si>
  <si>
    <t>Summer Peak Demand Savings at the Generator</t>
  </si>
  <si>
    <t>Grand Total</t>
  </si>
  <si>
    <t>Column K and L contain the final monthly DSM adjustments to energy</t>
  </si>
  <si>
    <t>Column K and L contain the final monthly DSM adjustments to peak demand</t>
  </si>
  <si>
    <t>ResSummer</t>
  </si>
  <si>
    <t>ResWinter</t>
  </si>
  <si>
    <t>ComSummer</t>
  </si>
  <si>
    <t>ComWinter</t>
  </si>
  <si>
    <t>Peak Adj</t>
  </si>
  <si>
    <t>Net-to-gross ratio</t>
  </si>
  <si>
    <t>Calendar CDH 67</t>
  </si>
  <si>
    <t>Calendar HDH 59</t>
  </si>
  <si>
    <t>Calendar CDH 63</t>
  </si>
  <si>
    <t>Calendar HDH 54</t>
  </si>
  <si>
    <t>Calendar Days</t>
  </si>
  <si>
    <t>Calendar_CDH_67_BD</t>
  </si>
  <si>
    <t>Calendar_HDH_59_BD</t>
  </si>
  <si>
    <t>Calendar_CDH_63_BD</t>
  </si>
  <si>
    <t>Calendar_HDH_54_BD</t>
  </si>
  <si>
    <t>CalDays</t>
  </si>
  <si>
    <t>Winter Peak Demand Savings at the Generator (Cumulative)</t>
  </si>
  <si>
    <t>Nov-Dec</t>
  </si>
  <si>
    <t>YTD Oct 2012</t>
  </si>
  <si>
    <t>B2013A Exogenous Forecast Energy Reductions (Cumulative Savings kWh at the Meter)</t>
  </si>
</sst>
</file>

<file path=xl/styles.xml><?xml version="1.0" encoding="utf-8"?>
<styleSheet xmlns="http://schemas.openxmlformats.org/spreadsheetml/2006/main">
  <numFmts count="4">
    <numFmt numFmtId="44" formatCode="_(&quot;$&quot;* #,##0.00_);_(&quot;$&quot;* \(#,##0.00\);_(&quot;$&quot;* &quot;-&quot;??_);_(@_)"/>
    <numFmt numFmtId="43" formatCode="_(* #,##0.00_);_(* \(#,##0.00\);_(* &quot;-&quot;??_);_(@_)"/>
    <numFmt numFmtId="164" formatCode="0.0%"/>
    <numFmt numFmtId="165" formatCode="_(* #,##0_);_(* \(#,##0\);_(* &quot;-&quot;??_);_(@_)"/>
  </numFmts>
  <fonts count="12">
    <font>
      <sz val="11"/>
      <color theme="1"/>
      <name val="Calibri"/>
      <family val="2"/>
      <scheme val="minor"/>
    </font>
    <font>
      <b/>
      <sz val="11"/>
      <color theme="3"/>
      <name val="Calibri"/>
      <family val="2"/>
      <scheme val="minor"/>
    </font>
    <font>
      <sz val="8"/>
      <color indexed="81"/>
      <name val="Tahoma"/>
      <family val="2"/>
    </font>
    <font>
      <sz val="11"/>
      <color theme="3"/>
      <name val="Calibri"/>
      <family val="2"/>
      <scheme val="minor"/>
    </font>
    <font>
      <sz val="11"/>
      <color indexed="8"/>
      <name val="Calibri"/>
      <family val="2"/>
    </font>
    <font>
      <b/>
      <sz val="11"/>
      <color indexed="8"/>
      <name val="Calibri"/>
      <family val="2"/>
    </font>
    <font>
      <i/>
      <sz val="11"/>
      <color indexed="8"/>
      <name val="Calibri"/>
      <family val="2"/>
    </font>
    <font>
      <b/>
      <sz val="11"/>
      <color theme="1"/>
      <name val="Calibri"/>
      <family val="2"/>
      <scheme val="minor"/>
    </font>
    <font>
      <b/>
      <sz val="11"/>
      <color rgb="FFFF0000"/>
      <name val="Calibri"/>
      <family val="2"/>
      <scheme val="minor"/>
    </font>
    <font>
      <sz val="11"/>
      <color theme="1"/>
      <name val="Calibri"/>
      <family val="2"/>
      <scheme val="minor"/>
    </font>
    <font>
      <i/>
      <sz val="11"/>
      <color indexed="55"/>
      <name val="Calibri"/>
      <family val="2"/>
    </font>
    <font>
      <sz val="11"/>
      <name val="Calibri"/>
      <family val="2"/>
    </font>
  </fonts>
  <fills count="7">
    <fill>
      <patternFill patternType="none"/>
    </fill>
    <fill>
      <patternFill patternType="gray125"/>
    </fill>
    <fill>
      <patternFill patternType="solid">
        <fgColor theme="3" tint="0.79998168889431442"/>
        <bgColor indexed="64"/>
      </patternFill>
    </fill>
    <fill>
      <patternFill patternType="solid">
        <fgColor theme="6" tint="0.59999389629810485"/>
        <bgColor indexed="64"/>
      </patternFill>
    </fill>
    <fill>
      <patternFill patternType="solid">
        <fgColor indexed="22"/>
        <bgColor indexed="64"/>
      </patternFill>
    </fill>
    <fill>
      <patternFill patternType="solid">
        <fgColor indexed="42"/>
        <bgColor indexed="64"/>
      </patternFill>
    </fill>
    <fill>
      <patternFill patternType="solid">
        <fgColor indexed="9"/>
        <bgColor indexed="64"/>
      </patternFill>
    </fill>
  </fills>
  <borders count="2">
    <border>
      <left/>
      <right/>
      <top/>
      <bottom/>
      <diagonal/>
    </border>
    <border>
      <left/>
      <right/>
      <top/>
      <bottom style="thin">
        <color indexed="64"/>
      </bottom>
      <diagonal/>
    </border>
  </borders>
  <cellStyleXfs count="5">
    <xf numFmtId="0" fontId="0" fillId="0" borderId="0"/>
    <xf numFmtId="9"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9" fillId="0" borderId="0" applyFont="0" applyFill="0" applyBorder="0" applyAlignment="0" applyProtection="0"/>
  </cellStyleXfs>
  <cellXfs count="61">
    <xf numFmtId="0" fontId="0" fillId="0" borderId="0" xfId="0"/>
    <xf numFmtId="0" fontId="0" fillId="0" borderId="0" xfId="0" applyFont="1" applyFill="1"/>
    <xf numFmtId="0" fontId="0" fillId="0" borderId="0" xfId="0" quotePrefix="1" applyFill="1" applyAlignment="1">
      <alignment horizontal="left"/>
    </xf>
    <xf numFmtId="0" fontId="1" fillId="2" borderId="0" xfId="0" applyFont="1" applyFill="1" applyAlignment="1"/>
    <xf numFmtId="0" fontId="0" fillId="0" borderId="0" xfId="0" applyFont="1" applyFill="1" applyAlignment="1"/>
    <xf numFmtId="0" fontId="0" fillId="0" borderId="0" xfId="0" applyFill="1"/>
    <xf numFmtId="1" fontId="0" fillId="0" borderId="0" xfId="0" applyNumberFormat="1" applyFont="1" applyFill="1"/>
    <xf numFmtId="0" fontId="3" fillId="2" borderId="0" xfId="0" applyFont="1" applyFill="1"/>
    <xf numFmtId="0" fontId="0" fillId="3" borderId="0" xfId="0" applyFont="1" applyFill="1"/>
    <xf numFmtId="0" fontId="0" fillId="3" borderId="0" xfId="0" applyFill="1" applyAlignment="1">
      <alignment horizontal="right"/>
    </xf>
    <xf numFmtId="164" fontId="0" fillId="3" borderId="0" xfId="0" applyNumberFormat="1" applyFont="1" applyFill="1"/>
    <xf numFmtId="0" fontId="4" fillId="0" borderId="0" xfId="0" applyFont="1" applyAlignment="1">
      <alignment horizontal="center"/>
    </xf>
    <xf numFmtId="0" fontId="4" fillId="0" borderId="0" xfId="0" applyFont="1"/>
    <xf numFmtId="0" fontId="5" fillId="0" borderId="0" xfId="0" applyFont="1" applyAlignment="1">
      <alignment horizontal="center"/>
    </xf>
    <xf numFmtId="0" fontId="5" fillId="0" borderId="0" xfId="0" applyFont="1"/>
    <xf numFmtId="0" fontId="5" fillId="0" borderId="0" xfId="0" applyFont="1" applyAlignment="1">
      <alignment horizontal="left"/>
    </xf>
    <xf numFmtId="0" fontId="4" fillId="0" borderId="0" xfId="0" applyFont="1" applyAlignment="1">
      <alignment horizontal="centerContinuous"/>
    </xf>
    <xf numFmtId="0" fontId="5" fillId="0" borderId="1" xfId="0" applyFont="1" applyBorder="1" applyAlignment="1">
      <alignment horizontal="center"/>
    </xf>
    <xf numFmtId="0" fontId="5" fillId="0" borderId="0" xfId="0" applyFont="1" applyBorder="1" applyAlignment="1">
      <alignment horizontal="center"/>
    </xf>
    <xf numFmtId="0" fontId="4" fillId="0" borderId="0" xfId="0" applyFont="1" applyAlignment="1">
      <alignment horizontal="left" indent="1"/>
    </xf>
    <xf numFmtId="164" fontId="5" fillId="0" borderId="0" xfId="1" applyNumberFormat="1" applyFont="1"/>
    <xf numFmtId="164" fontId="5" fillId="4" borderId="0" xfId="1" applyNumberFormat="1" applyFont="1" applyFill="1"/>
    <xf numFmtId="165" fontId="4" fillId="5" borderId="0" xfId="2" applyNumberFormat="1" applyFont="1" applyFill="1"/>
    <xf numFmtId="165" fontId="4" fillId="0" borderId="0" xfId="2" applyNumberFormat="1" applyFont="1"/>
    <xf numFmtId="165" fontId="5" fillId="0" borderId="0" xfId="2" applyNumberFormat="1" applyFont="1"/>
    <xf numFmtId="164" fontId="5" fillId="6" borderId="0" xfId="1" applyNumberFormat="1" applyFont="1" applyFill="1"/>
    <xf numFmtId="164" fontId="5" fillId="0" borderId="0" xfId="1" applyNumberFormat="1" applyFont="1" applyFill="1"/>
    <xf numFmtId="0" fontId="4" fillId="0" borderId="1" xfId="0" applyFont="1" applyBorder="1" applyAlignment="1">
      <alignment horizontal="left" indent="1"/>
    </xf>
    <xf numFmtId="164" fontId="5" fillId="0" borderId="0" xfId="1" applyNumberFormat="1" applyFont="1" applyBorder="1"/>
    <xf numFmtId="165" fontId="4" fillId="5" borderId="1" xfId="2" applyNumberFormat="1" applyFont="1" applyFill="1" applyBorder="1"/>
    <xf numFmtId="165" fontId="4" fillId="0" borderId="1" xfId="2" applyNumberFormat="1" applyFont="1" applyBorder="1"/>
    <xf numFmtId="165" fontId="5" fillId="0" borderId="0" xfId="2" applyNumberFormat="1" applyFont="1" applyBorder="1"/>
    <xf numFmtId="43" fontId="5" fillId="0" borderId="0" xfId="2" applyFont="1"/>
    <xf numFmtId="165" fontId="5" fillId="5" borderId="0" xfId="2" applyNumberFormat="1" applyFont="1" applyFill="1"/>
    <xf numFmtId="164" fontId="4" fillId="0" borderId="0" xfId="1" applyNumberFormat="1" applyFont="1"/>
    <xf numFmtId="165" fontId="5" fillId="0" borderId="0" xfId="0" applyNumberFormat="1" applyFont="1"/>
    <xf numFmtId="164" fontId="0" fillId="0" borderId="0" xfId="0" applyNumberFormat="1"/>
    <xf numFmtId="3" fontId="0" fillId="0" borderId="0" xfId="0" applyNumberFormat="1"/>
    <xf numFmtId="0" fontId="7" fillId="3" borderId="0" xfId="0" applyFont="1" applyFill="1"/>
    <xf numFmtId="3" fontId="0" fillId="3" borderId="0" xfId="0" applyNumberFormat="1" applyFill="1"/>
    <xf numFmtId="0" fontId="0" fillId="3" borderId="0" xfId="0" applyFill="1"/>
    <xf numFmtId="0" fontId="0" fillId="3" borderId="0" xfId="0" quotePrefix="1" applyFill="1" applyAlignment="1">
      <alignment horizontal="left"/>
    </xf>
    <xf numFmtId="165" fontId="10" fillId="0" borderId="0" xfId="4" applyNumberFormat="1" applyFont="1"/>
    <xf numFmtId="0" fontId="0" fillId="0" borderId="0" xfId="0" applyAlignment="1">
      <alignment horizontal="left" indent="1"/>
    </xf>
    <xf numFmtId="165" fontId="0" fillId="0" borderId="0" xfId="0" applyNumberFormat="1"/>
    <xf numFmtId="165" fontId="11" fillId="0" borderId="0" xfId="4" applyNumberFormat="1" applyFont="1"/>
    <xf numFmtId="165" fontId="4" fillId="0" borderId="0" xfId="4" applyNumberFormat="1" applyFont="1"/>
    <xf numFmtId="0" fontId="11" fillId="0" borderId="0" xfId="0" applyFont="1" applyAlignment="1">
      <alignment horizontal="left" indent="1"/>
    </xf>
    <xf numFmtId="0" fontId="11" fillId="0" borderId="1" xfId="0" applyFont="1" applyBorder="1" applyAlignment="1">
      <alignment horizontal="left" indent="1"/>
    </xf>
    <xf numFmtId="165" fontId="11" fillId="0" borderId="1" xfId="4" applyNumberFormat="1" applyFont="1" applyBorder="1"/>
    <xf numFmtId="165" fontId="0" fillId="0" borderId="1" xfId="0" applyNumberFormat="1" applyBorder="1"/>
    <xf numFmtId="0" fontId="7" fillId="0" borderId="0" xfId="0" applyFont="1"/>
    <xf numFmtId="165" fontId="7" fillId="0" borderId="0" xfId="4" applyNumberFormat="1" applyFont="1"/>
    <xf numFmtId="165" fontId="9" fillId="0" borderId="0" xfId="4" applyNumberFormat="1" applyFont="1"/>
    <xf numFmtId="165" fontId="4" fillId="0" borderId="0" xfId="4" applyNumberFormat="1" applyFont="1" applyFill="1"/>
    <xf numFmtId="165" fontId="7" fillId="0" borderId="0" xfId="0" applyNumberFormat="1" applyFont="1"/>
    <xf numFmtId="0" fontId="8" fillId="0" borderId="0" xfId="0" quotePrefix="1" applyFont="1" applyAlignment="1">
      <alignment horizontal="left"/>
    </xf>
    <xf numFmtId="0" fontId="5" fillId="0" borderId="0" xfId="0" applyFont="1" applyAlignment="1">
      <alignment horizontal="centerContinuous"/>
    </xf>
    <xf numFmtId="0" fontId="0" fillId="0" borderId="0" xfId="0" applyAlignment="1">
      <alignment horizontal="centerContinuous"/>
    </xf>
    <xf numFmtId="165" fontId="6" fillId="5" borderId="0" xfId="2" applyNumberFormat="1" applyFont="1" applyFill="1" applyAlignment="1">
      <alignment horizontal="center"/>
    </xf>
    <xf numFmtId="165" fontId="6" fillId="0" borderId="0" xfId="2" applyNumberFormat="1" applyFont="1" applyAlignment="1">
      <alignment horizontal="center"/>
    </xf>
  </cellXfs>
  <cellStyles count="5">
    <cellStyle name="Comma 2" xfId="2"/>
    <cellStyle name="Comma 2 2" xfId="4"/>
    <cellStyle name="Currency 2" xfId="3"/>
    <cellStyle name="Normal" xfId="0" builtinId="0"/>
    <cellStyle name="Percent 2"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S245"/>
  <sheetViews>
    <sheetView zoomScaleNormal="100" workbookViewId="0"/>
  </sheetViews>
  <sheetFormatPr defaultRowHeight="15"/>
  <cols>
    <col min="1" max="1" width="8.7109375" style="1" customWidth="1"/>
    <col min="2" max="2" width="6.7109375" style="1" customWidth="1"/>
    <col min="3" max="3" width="16.28515625" style="1" bestFit="1" customWidth="1"/>
    <col min="4" max="7" width="13.7109375" style="1" customWidth="1"/>
    <col min="8" max="8" width="2.7109375" style="1" customWidth="1"/>
    <col min="9" max="12" width="19.7109375" style="1" customWidth="1"/>
    <col min="13" max="13" width="2.5703125" style="1" customWidth="1"/>
    <col min="14" max="14" width="8.7109375" style="1" bestFit="1" customWidth="1"/>
    <col min="15" max="15" width="9.140625" style="1"/>
    <col min="16" max="19" width="18.85546875" style="1" customWidth="1"/>
    <col min="20" max="20" width="1.7109375" style="1" customWidth="1"/>
    <col min="21" max="22" width="9.140625" style="1"/>
    <col min="23" max="26" width="18.85546875" style="1" customWidth="1"/>
    <col min="27" max="27" width="1.7109375" style="1" customWidth="1"/>
    <col min="28" max="16384" width="9.140625" style="1"/>
  </cols>
  <sheetData>
    <row r="1" spans="1:19">
      <c r="A1" s="1" t="s">
        <v>0</v>
      </c>
      <c r="B1" s="1" t="s">
        <v>1</v>
      </c>
    </row>
    <row r="2" spans="1:19">
      <c r="A2" s="1" t="s">
        <v>2</v>
      </c>
      <c r="B2" s="1" t="s">
        <v>3</v>
      </c>
    </row>
    <row r="3" spans="1:19">
      <c r="B3" s="2" t="s">
        <v>4</v>
      </c>
    </row>
    <row r="4" spans="1:19">
      <c r="D4" s="2"/>
      <c r="E4" s="2"/>
      <c r="F4" s="2"/>
      <c r="G4" s="2"/>
      <c r="P4" s="1" t="str">
        <f>I5</f>
        <v>Calendar_CDH_67_BD</v>
      </c>
      <c r="Q4" s="1" t="str">
        <f>J5</f>
        <v>Calendar_HDH_59_BD</v>
      </c>
      <c r="R4" s="1" t="str">
        <f>K5</f>
        <v>Calendar_CDH_63_BD</v>
      </c>
      <c r="S4" s="1" t="str">
        <f>L5</f>
        <v>Calendar_HDH_54_BD</v>
      </c>
    </row>
    <row r="5" spans="1:19">
      <c r="C5" s="1" t="s">
        <v>84</v>
      </c>
      <c r="D5" s="2" t="s">
        <v>80</v>
      </c>
      <c r="E5" s="2" t="s">
        <v>81</v>
      </c>
      <c r="F5" s="2" t="s">
        <v>82</v>
      </c>
      <c r="G5" s="2" t="s">
        <v>83</v>
      </c>
      <c r="I5" s="1" t="s">
        <v>85</v>
      </c>
      <c r="J5" s="1" t="s">
        <v>86</v>
      </c>
      <c r="K5" s="1" t="s">
        <v>87</v>
      </c>
      <c r="L5" s="1" t="s">
        <v>88</v>
      </c>
      <c r="O5" s="1">
        <v>1</v>
      </c>
      <c r="P5" s="1">
        <f t="shared" ref="P5:P16" si="0">ROUND(AVERAGEIF($B$6:$B$245,$O5,I$6:I$245),0)</f>
        <v>6</v>
      </c>
      <c r="Q5" s="1">
        <f t="shared" ref="Q5:Q16" si="1">ROUND(AVERAGEIF($B$6:$B$245,$O5,J$6:J$245),0)</f>
        <v>207</v>
      </c>
      <c r="R5" s="1">
        <f t="shared" ref="R5:R16" si="2">ROUND(AVERAGEIF($B$6:$B$245,$O5,K$6:K$245),0)</f>
        <v>19</v>
      </c>
      <c r="S5" s="1">
        <f t="shared" ref="S5:S16" si="3">ROUND(AVERAGEIF($B$6:$B$245,$O5,L$6:L$245),0)</f>
        <v>137</v>
      </c>
    </row>
    <row r="6" spans="1:19">
      <c r="A6" s="3">
        <v>1992</v>
      </c>
      <c r="B6" s="3">
        <v>6</v>
      </c>
      <c r="C6" s="1">
        <v>30</v>
      </c>
      <c r="D6" s="1">
        <v>9374</v>
      </c>
      <c r="E6" s="1">
        <v>0</v>
      </c>
      <c r="F6" s="1">
        <v>12250</v>
      </c>
      <c r="G6" s="1">
        <v>0</v>
      </c>
      <c r="I6" s="1">
        <v>312.46666666666664</v>
      </c>
      <c r="J6" s="1">
        <v>0</v>
      </c>
      <c r="K6" s="1">
        <v>408.33333333333331</v>
      </c>
      <c r="L6" s="1">
        <v>0</v>
      </c>
      <c r="O6" s="1">
        <f>O5+1</f>
        <v>2</v>
      </c>
      <c r="P6" s="1">
        <f t="shared" si="0"/>
        <v>9</v>
      </c>
      <c r="Q6" s="1">
        <f t="shared" si="1"/>
        <v>156</v>
      </c>
      <c r="R6" s="1">
        <f t="shared" si="2"/>
        <v>27</v>
      </c>
      <c r="S6" s="1">
        <f t="shared" si="3"/>
        <v>93</v>
      </c>
    </row>
    <row r="7" spans="1:19">
      <c r="A7" s="4">
        <v>1992</v>
      </c>
      <c r="B7" s="4">
        <v>7</v>
      </c>
      <c r="C7" s="1">
        <v>31</v>
      </c>
      <c r="D7" s="1">
        <v>11550</v>
      </c>
      <c r="E7" s="1">
        <v>0</v>
      </c>
      <c r="F7" s="1">
        <v>14526</v>
      </c>
      <c r="G7" s="1">
        <v>0</v>
      </c>
      <c r="I7" s="1">
        <v>372.58064516129031</v>
      </c>
      <c r="J7" s="1">
        <v>0</v>
      </c>
      <c r="K7" s="1">
        <v>468.58064516129031</v>
      </c>
      <c r="L7" s="1">
        <v>0</v>
      </c>
      <c r="O7" s="1">
        <f t="shared" ref="O7:O16" si="4">O6+1</f>
        <v>3</v>
      </c>
      <c r="P7" s="1">
        <f t="shared" si="0"/>
        <v>31</v>
      </c>
      <c r="Q7" s="1">
        <f t="shared" si="1"/>
        <v>70</v>
      </c>
      <c r="R7" s="1">
        <f t="shared" si="2"/>
        <v>68</v>
      </c>
      <c r="S7" s="1">
        <f t="shared" si="3"/>
        <v>36</v>
      </c>
    </row>
    <row r="8" spans="1:19">
      <c r="A8" s="4">
        <v>1992</v>
      </c>
      <c r="B8" s="4">
        <v>8</v>
      </c>
      <c r="C8" s="1">
        <v>31</v>
      </c>
      <c r="D8" s="1">
        <v>8795</v>
      </c>
      <c r="E8" s="1">
        <v>0</v>
      </c>
      <c r="F8" s="1">
        <v>11739</v>
      </c>
      <c r="G8" s="1">
        <v>0</v>
      </c>
      <c r="I8" s="1">
        <v>283.70967741935482</v>
      </c>
      <c r="J8" s="1">
        <v>0</v>
      </c>
      <c r="K8" s="1">
        <v>378.67741935483872</v>
      </c>
      <c r="L8" s="1">
        <v>0</v>
      </c>
      <c r="O8" s="1">
        <f t="shared" si="4"/>
        <v>4</v>
      </c>
      <c r="P8" s="1">
        <f t="shared" si="0"/>
        <v>81</v>
      </c>
      <c r="Q8" s="1">
        <f t="shared" si="1"/>
        <v>20</v>
      </c>
      <c r="R8" s="1">
        <f t="shared" si="2"/>
        <v>145</v>
      </c>
      <c r="S8" s="1">
        <f t="shared" si="3"/>
        <v>7</v>
      </c>
    </row>
    <row r="9" spans="1:19">
      <c r="A9" s="4">
        <v>1992</v>
      </c>
      <c r="B9" s="4">
        <v>9</v>
      </c>
      <c r="C9" s="1">
        <v>30</v>
      </c>
      <c r="D9" s="1">
        <v>7632</v>
      </c>
      <c r="E9" s="1">
        <v>0</v>
      </c>
      <c r="F9" s="1">
        <v>10470</v>
      </c>
      <c r="G9" s="1">
        <v>0</v>
      </c>
      <c r="I9" s="1">
        <v>254.4</v>
      </c>
      <c r="J9" s="1">
        <v>0</v>
      </c>
      <c r="K9" s="1">
        <v>349</v>
      </c>
      <c r="L9" s="1">
        <v>0</v>
      </c>
      <c r="O9" s="1">
        <f t="shared" si="4"/>
        <v>5</v>
      </c>
      <c r="P9" s="1">
        <f t="shared" si="0"/>
        <v>210</v>
      </c>
      <c r="Q9" s="1">
        <f t="shared" si="1"/>
        <v>1</v>
      </c>
      <c r="R9" s="1">
        <f t="shared" si="2"/>
        <v>298</v>
      </c>
      <c r="S9" s="1">
        <f t="shared" si="3"/>
        <v>0</v>
      </c>
    </row>
    <row r="10" spans="1:19">
      <c r="A10" s="4">
        <v>1992</v>
      </c>
      <c r="B10" s="4">
        <v>10</v>
      </c>
      <c r="C10" s="1">
        <v>31</v>
      </c>
      <c r="D10" s="1">
        <v>2436</v>
      </c>
      <c r="E10" s="1">
        <v>240</v>
      </c>
      <c r="F10" s="1">
        <v>4392</v>
      </c>
      <c r="G10" s="1">
        <v>38</v>
      </c>
      <c r="I10" s="1">
        <v>78.58064516129032</v>
      </c>
      <c r="J10" s="1">
        <v>7.741935483870968</v>
      </c>
      <c r="K10" s="1">
        <v>141.67741935483872</v>
      </c>
      <c r="L10" s="1">
        <v>1.2258064516129032</v>
      </c>
      <c r="O10" s="1">
        <f t="shared" si="4"/>
        <v>6</v>
      </c>
      <c r="P10" s="1">
        <f t="shared" si="0"/>
        <v>328</v>
      </c>
      <c r="Q10" s="1">
        <f t="shared" si="1"/>
        <v>0</v>
      </c>
      <c r="R10" s="1">
        <f t="shared" si="2"/>
        <v>424</v>
      </c>
      <c r="S10" s="1">
        <f t="shared" si="3"/>
        <v>0</v>
      </c>
    </row>
    <row r="11" spans="1:19">
      <c r="A11" s="4">
        <v>1992</v>
      </c>
      <c r="B11" s="4">
        <v>11</v>
      </c>
      <c r="C11" s="1">
        <v>30</v>
      </c>
      <c r="D11" s="1">
        <v>842</v>
      </c>
      <c r="E11" s="1">
        <v>3605</v>
      </c>
      <c r="F11" s="1">
        <v>1758</v>
      </c>
      <c r="G11" s="1">
        <v>2030</v>
      </c>
      <c r="I11" s="1">
        <v>28.066666666666666</v>
      </c>
      <c r="J11" s="1">
        <v>120.16666666666667</v>
      </c>
      <c r="K11" s="1">
        <v>58.6</v>
      </c>
      <c r="L11" s="1">
        <v>67.666666666666671</v>
      </c>
      <c r="O11" s="1">
        <f t="shared" si="4"/>
        <v>7</v>
      </c>
      <c r="P11" s="1">
        <f t="shared" si="0"/>
        <v>360</v>
      </c>
      <c r="Q11" s="1">
        <f t="shared" si="1"/>
        <v>0</v>
      </c>
      <c r="R11" s="1">
        <f t="shared" si="2"/>
        <v>456</v>
      </c>
      <c r="S11" s="1">
        <f t="shared" si="3"/>
        <v>0</v>
      </c>
    </row>
    <row r="12" spans="1:19">
      <c r="A12" s="4">
        <v>1992</v>
      </c>
      <c r="B12" s="4">
        <v>12</v>
      </c>
      <c r="C12" s="1">
        <v>31</v>
      </c>
      <c r="D12" s="1">
        <v>273</v>
      </c>
      <c r="E12" s="1">
        <v>3688</v>
      </c>
      <c r="F12" s="1">
        <v>810</v>
      </c>
      <c r="G12" s="1">
        <v>1764</v>
      </c>
      <c r="I12" s="1">
        <v>8.806451612903226</v>
      </c>
      <c r="J12" s="1">
        <v>118.96774193548387</v>
      </c>
      <c r="K12" s="1">
        <v>26.129032258064516</v>
      </c>
      <c r="L12" s="1">
        <v>56.903225806451616</v>
      </c>
      <c r="O12" s="1">
        <f t="shared" si="4"/>
        <v>8</v>
      </c>
      <c r="P12" s="1">
        <f t="shared" si="0"/>
        <v>347</v>
      </c>
      <c r="Q12" s="1">
        <f t="shared" si="1"/>
        <v>0</v>
      </c>
      <c r="R12" s="1">
        <f t="shared" si="2"/>
        <v>443</v>
      </c>
      <c r="S12" s="1">
        <f t="shared" si="3"/>
        <v>0</v>
      </c>
    </row>
    <row r="13" spans="1:19">
      <c r="A13" s="4">
        <v>1993</v>
      </c>
      <c r="B13" s="4">
        <v>1</v>
      </c>
      <c r="C13" s="1">
        <v>31</v>
      </c>
      <c r="D13" s="1">
        <v>189</v>
      </c>
      <c r="E13" s="1">
        <v>3450</v>
      </c>
      <c r="F13" s="1">
        <v>689</v>
      </c>
      <c r="G13" s="1">
        <v>1742</v>
      </c>
      <c r="I13" s="1">
        <v>6.096774193548387</v>
      </c>
      <c r="J13" s="1">
        <v>111.29032258064517</v>
      </c>
      <c r="K13" s="1">
        <v>22.225806451612904</v>
      </c>
      <c r="L13" s="1">
        <v>56.193548387096776</v>
      </c>
      <c r="O13" s="1">
        <f t="shared" si="4"/>
        <v>9</v>
      </c>
      <c r="P13" s="1">
        <f t="shared" si="0"/>
        <v>273</v>
      </c>
      <c r="Q13" s="1">
        <f t="shared" si="1"/>
        <v>0</v>
      </c>
      <c r="R13" s="1">
        <f t="shared" si="2"/>
        <v>366</v>
      </c>
      <c r="S13" s="1">
        <f t="shared" si="3"/>
        <v>0</v>
      </c>
    </row>
    <row r="14" spans="1:19">
      <c r="A14" s="4">
        <v>1993</v>
      </c>
      <c r="B14" s="4">
        <v>2</v>
      </c>
      <c r="C14" s="1">
        <v>28</v>
      </c>
      <c r="D14" s="1">
        <v>122</v>
      </c>
      <c r="E14" s="1">
        <v>4506</v>
      </c>
      <c r="F14" s="1">
        <v>455</v>
      </c>
      <c r="G14" s="1">
        <v>2506</v>
      </c>
      <c r="I14" s="1">
        <v>4.3571428571428568</v>
      </c>
      <c r="J14" s="1">
        <v>160.92857142857142</v>
      </c>
      <c r="K14" s="1">
        <v>16.25</v>
      </c>
      <c r="L14" s="1">
        <v>89.5</v>
      </c>
      <c r="O14" s="1">
        <f t="shared" si="4"/>
        <v>10</v>
      </c>
      <c r="P14" s="1">
        <f t="shared" si="0"/>
        <v>123</v>
      </c>
      <c r="Q14" s="1">
        <f t="shared" si="1"/>
        <v>18</v>
      </c>
      <c r="R14" s="1">
        <f t="shared" si="2"/>
        <v>191</v>
      </c>
      <c r="S14" s="1">
        <f t="shared" si="3"/>
        <v>6</v>
      </c>
    </row>
    <row r="15" spans="1:19">
      <c r="A15" s="4">
        <v>1993</v>
      </c>
      <c r="B15" s="4">
        <v>3</v>
      </c>
      <c r="C15" s="1">
        <v>31</v>
      </c>
      <c r="D15" s="1">
        <v>678</v>
      </c>
      <c r="E15" s="1">
        <v>3263</v>
      </c>
      <c r="F15" s="1">
        <v>1342</v>
      </c>
      <c r="G15" s="1">
        <v>1786</v>
      </c>
      <c r="I15" s="1">
        <v>21.870967741935484</v>
      </c>
      <c r="J15" s="1">
        <v>105.25806451612904</v>
      </c>
      <c r="K15" s="1">
        <v>43.29032258064516</v>
      </c>
      <c r="L15" s="1">
        <v>57.612903225806448</v>
      </c>
      <c r="O15" s="1">
        <f t="shared" si="4"/>
        <v>11</v>
      </c>
      <c r="P15" s="1">
        <f t="shared" si="0"/>
        <v>37</v>
      </c>
      <c r="Q15" s="1">
        <f t="shared" si="1"/>
        <v>85</v>
      </c>
      <c r="R15" s="1">
        <f t="shared" si="2"/>
        <v>72</v>
      </c>
      <c r="S15" s="1">
        <f t="shared" si="3"/>
        <v>42</v>
      </c>
    </row>
    <row r="16" spans="1:19">
      <c r="A16" s="4">
        <v>1993</v>
      </c>
      <c r="B16" s="4">
        <v>4</v>
      </c>
      <c r="C16" s="1">
        <v>30</v>
      </c>
      <c r="D16" s="1">
        <v>1114</v>
      </c>
      <c r="E16" s="1">
        <v>1016</v>
      </c>
      <c r="F16" s="1">
        <v>2433</v>
      </c>
      <c r="G16" s="1">
        <v>312</v>
      </c>
      <c r="I16" s="1">
        <v>37.133333333333333</v>
      </c>
      <c r="J16" s="1">
        <v>33.866666666666667</v>
      </c>
      <c r="K16" s="1">
        <v>81.099999999999994</v>
      </c>
      <c r="L16" s="1">
        <v>10.4</v>
      </c>
      <c r="O16" s="1">
        <f t="shared" si="4"/>
        <v>12</v>
      </c>
      <c r="P16" s="1">
        <f t="shared" si="0"/>
        <v>9</v>
      </c>
      <c r="Q16" s="1">
        <f t="shared" si="1"/>
        <v>186</v>
      </c>
      <c r="R16" s="1">
        <f t="shared" si="2"/>
        <v>26</v>
      </c>
      <c r="S16" s="1">
        <f t="shared" si="3"/>
        <v>118</v>
      </c>
    </row>
    <row r="17" spans="1:19">
      <c r="A17" s="4">
        <v>1993</v>
      </c>
      <c r="B17" s="4">
        <v>5</v>
      </c>
      <c r="C17" s="1">
        <v>31</v>
      </c>
      <c r="D17" s="1">
        <v>4910</v>
      </c>
      <c r="E17" s="1">
        <v>54</v>
      </c>
      <c r="F17" s="1">
        <v>7540</v>
      </c>
      <c r="G17" s="1">
        <v>3</v>
      </c>
      <c r="I17" s="1">
        <v>158.38709677419354</v>
      </c>
      <c r="J17" s="1">
        <v>1.7419354838709677</v>
      </c>
      <c r="K17" s="1">
        <v>243.2258064516129</v>
      </c>
      <c r="L17" s="1">
        <v>9.6774193548387094E-2</v>
      </c>
    </row>
    <row r="18" spans="1:19">
      <c r="A18" s="4">
        <v>1993</v>
      </c>
      <c r="B18" s="4">
        <v>6</v>
      </c>
      <c r="C18" s="1">
        <v>30</v>
      </c>
      <c r="D18" s="1">
        <v>9657</v>
      </c>
      <c r="E18" s="1">
        <v>0</v>
      </c>
      <c r="F18" s="1">
        <v>12522</v>
      </c>
      <c r="G18" s="1">
        <v>0</v>
      </c>
      <c r="I18" s="1">
        <v>321.89999999999998</v>
      </c>
      <c r="J18" s="1">
        <v>0</v>
      </c>
      <c r="K18" s="1">
        <v>417.4</v>
      </c>
      <c r="L18" s="1">
        <v>0</v>
      </c>
      <c r="N18" s="5" t="s">
        <v>89</v>
      </c>
      <c r="P18" s="1" t="str">
        <f>LEFT(P4,LEN(P4)-3)</f>
        <v>Calendar_CDH_67</v>
      </c>
      <c r="Q18" s="1" t="str">
        <f t="shared" ref="Q18:S18" si="5">LEFT(Q4,LEN(Q4)-3)</f>
        <v>Calendar_HDH_59</v>
      </c>
      <c r="R18" s="1" t="str">
        <f t="shared" si="5"/>
        <v>Calendar_CDH_63</v>
      </c>
      <c r="S18" s="1" t="str">
        <f t="shared" si="5"/>
        <v>Calendar_HDH_54</v>
      </c>
    </row>
    <row r="19" spans="1:19">
      <c r="A19" s="4">
        <v>1993</v>
      </c>
      <c r="B19" s="4">
        <v>7</v>
      </c>
      <c r="C19" s="1">
        <v>31</v>
      </c>
      <c r="D19" s="1">
        <v>11516</v>
      </c>
      <c r="E19" s="1">
        <v>0</v>
      </c>
      <c r="F19" s="1">
        <v>14492</v>
      </c>
      <c r="G19" s="1">
        <v>0</v>
      </c>
      <c r="I19" s="1">
        <v>371.48387096774195</v>
      </c>
      <c r="J19" s="1">
        <v>0</v>
      </c>
      <c r="K19" s="1">
        <v>467.48387096774195</v>
      </c>
      <c r="L19" s="1">
        <v>0</v>
      </c>
      <c r="N19" s="7">
        <v>31</v>
      </c>
      <c r="O19" s="1">
        <v>1</v>
      </c>
      <c r="P19" s="6">
        <f t="shared" ref="P19:S30" si="6">P5*$N19</f>
        <v>186</v>
      </c>
      <c r="Q19" s="6">
        <f t="shared" si="6"/>
        <v>6417</v>
      </c>
      <c r="R19" s="6">
        <f t="shared" si="6"/>
        <v>589</v>
      </c>
      <c r="S19" s="6">
        <f t="shared" si="6"/>
        <v>4247</v>
      </c>
    </row>
    <row r="20" spans="1:19">
      <c r="A20" s="4">
        <v>1993</v>
      </c>
      <c r="B20" s="4">
        <v>8</v>
      </c>
      <c r="C20" s="1">
        <v>31</v>
      </c>
      <c r="D20" s="1">
        <v>11583</v>
      </c>
      <c r="E20" s="1">
        <v>0</v>
      </c>
      <c r="F20" s="1">
        <v>14559</v>
      </c>
      <c r="G20" s="1">
        <v>0</v>
      </c>
      <c r="I20" s="1">
        <v>373.64516129032256</v>
      </c>
      <c r="J20" s="1">
        <v>0</v>
      </c>
      <c r="K20" s="1">
        <v>469.64516129032256</v>
      </c>
      <c r="L20" s="1">
        <v>0</v>
      </c>
      <c r="N20" s="7">
        <v>28</v>
      </c>
      <c r="O20" s="1">
        <f>O19+1</f>
        <v>2</v>
      </c>
      <c r="P20" s="6">
        <f t="shared" si="6"/>
        <v>252</v>
      </c>
      <c r="Q20" s="6">
        <f t="shared" si="6"/>
        <v>4368</v>
      </c>
      <c r="R20" s="6">
        <f t="shared" si="6"/>
        <v>756</v>
      </c>
      <c r="S20" s="6">
        <f t="shared" si="6"/>
        <v>2604</v>
      </c>
    </row>
    <row r="21" spans="1:19">
      <c r="A21" s="4">
        <v>1993</v>
      </c>
      <c r="B21" s="4">
        <v>9</v>
      </c>
      <c r="C21" s="1">
        <v>30</v>
      </c>
      <c r="D21" s="1">
        <v>8288</v>
      </c>
      <c r="E21" s="1">
        <v>16</v>
      </c>
      <c r="F21" s="1">
        <v>11050</v>
      </c>
      <c r="G21" s="1">
        <v>1</v>
      </c>
      <c r="I21" s="1">
        <v>276.26666666666665</v>
      </c>
      <c r="J21" s="1">
        <v>0.53333333333333333</v>
      </c>
      <c r="K21" s="1">
        <v>368.33333333333331</v>
      </c>
      <c r="L21" s="1">
        <v>3.3333333333333333E-2</v>
      </c>
      <c r="N21" s="7">
        <v>31</v>
      </c>
      <c r="O21" s="1">
        <f t="shared" ref="O21:O30" si="7">O20+1</f>
        <v>3</v>
      </c>
      <c r="P21" s="6">
        <f t="shared" si="6"/>
        <v>961</v>
      </c>
      <c r="Q21" s="6">
        <f t="shared" si="6"/>
        <v>2170</v>
      </c>
      <c r="R21" s="6">
        <f t="shared" si="6"/>
        <v>2108</v>
      </c>
      <c r="S21" s="6">
        <f t="shared" si="6"/>
        <v>1116</v>
      </c>
    </row>
    <row r="22" spans="1:19">
      <c r="A22" s="4">
        <v>1993</v>
      </c>
      <c r="B22" s="4">
        <v>10</v>
      </c>
      <c r="C22" s="1">
        <v>31</v>
      </c>
      <c r="D22" s="1">
        <v>3791</v>
      </c>
      <c r="E22" s="1">
        <v>795</v>
      </c>
      <c r="F22" s="1">
        <v>5912</v>
      </c>
      <c r="G22" s="1">
        <v>417</v>
      </c>
      <c r="I22" s="1">
        <v>122.29032258064517</v>
      </c>
      <c r="J22" s="1">
        <v>25.64516129032258</v>
      </c>
      <c r="K22" s="1">
        <v>190.70967741935485</v>
      </c>
      <c r="L22" s="1">
        <v>13.451612903225806</v>
      </c>
      <c r="N22" s="7">
        <v>30</v>
      </c>
      <c r="O22" s="1">
        <f t="shared" si="7"/>
        <v>4</v>
      </c>
      <c r="P22" s="6">
        <f t="shared" si="6"/>
        <v>2430</v>
      </c>
      <c r="Q22" s="6">
        <f t="shared" si="6"/>
        <v>600</v>
      </c>
      <c r="R22" s="6">
        <f t="shared" si="6"/>
        <v>4350</v>
      </c>
      <c r="S22" s="6">
        <f t="shared" si="6"/>
        <v>210</v>
      </c>
    </row>
    <row r="23" spans="1:19">
      <c r="A23" s="4">
        <v>1993</v>
      </c>
      <c r="B23" s="4">
        <v>11</v>
      </c>
      <c r="C23" s="1">
        <v>30</v>
      </c>
      <c r="D23" s="1">
        <v>1050</v>
      </c>
      <c r="E23" s="1">
        <v>3483</v>
      </c>
      <c r="F23" s="1">
        <v>1997</v>
      </c>
      <c r="G23" s="1">
        <v>1878</v>
      </c>
      <c r="I23" s="1">
        <v>35</v>
      </c>
      <c r="J23" s="1">
        <v>116.1</v>
      </c>
      <c r="K23" s="1">
        <v>66.566666666666663</v>
      </c>
      <c r="L23" s="1">
        <v>62.6</v>
      </c>
      <c r="N23" s="7">
        <v>31</v>
      </c>
      <c r="O23" s="1">
        <f t="shared" si="7"/>
        <v>5</v>
      </c>
      <c r="P23" s="6">
        <f t="shared" si="6"/>
        <v>6510</v>
      </c>
      <c r="Q23" s="6">
        <f t="shared" si="6"/>
        <v>31</v>
      </c>
      <c r="R23" s="6">
        <f t="shared" si="6"/>
        <v>9238</v>
      </c>
      <c r="S23" s="6">
        <f t="shared" si="6"/>
        <v>0</v>
      </c>
    </row>
    <row r="24" spans="1:19">
      <c r="A24" s="4">
        <v>1993</v>
      </c>
      <c r="B24" s="4">
        <v>12</v>
      </c>
      <c r="C24" s="1">
        <v>31</v>
      </c>
      <c r="D24" s="1">
        <v>97</v>
      </c>
      <c r="E24" s="1">
        <v>6878</v>
      </c>
      <c r="F24" s="1">
        <v>433</v>
      </c>
      <c r="G24" s="1">
        <v>4295</v>
      </c>
      <c r="I24" s="1">
        <v>3.129032258064516</v>
      </c>
      <c r="J24" s="1">
        <v>221.87096774193549</v>
      </c>
      <c r="K24" s="1">
        <v>13.96774193548387</v>
      </c>
      <c r="L24" s="1">
        <v>138.54838709677421</v>
      </c>
      <c r="N24" s="7">
        <v>30</v>
      </c>
      <c r="O24" s="1">
        <f t="shared" si="7"/>
        <v>6</v>
      </c>
      <c r="P24" s="6">
        <f t="shared" si="6"/>
        <v>9840</v>
      </c>
      <c r="Q24" s="6">
        <f t="shared" si="6"/>
        <v>0</v>
      </c>
      <c r="R24" s="6">
        <f t="shared" si="6"/>
        <v>12720</v>
      </c>
      <c r="S24" s="6">
        <f t="shared" si="6"/>
        <v>0</v>
      </c>
    </row>
    <row r="25" spans="1:19">
      <c r="A25" s="4">
        <v>1994</v>
      </c>
      <c r="B25" s="4">
        <v>1</v>
      </c>
      <c r="C25" s="1">
        <v>31</v>
      </c>
      <c r="D25" s="1">
        <v>47</v>
      </c>
      <c r="E25" s="1">
        <v>8401</v>
      </c>
      <c r="F25" s="1">
        <v>221</v>
      </c>
      <c r="G25" s="1">
        <v>5514</v>
      </c>
      <c r="I25" s="1">
        <v>1.5161290322580645</v>
      </c>
      <c r="J25" s="1">
        <v>271</v>
      </c>
      <c r="K25" s="1">
        <v>7.129032258064516</v>
      </c>
      <c r="L25" s="1">
        <v>177.87096774193549</v>
      </c>
      <c r="N25" s="7">
        <v>31</v>
      </c>
      <c r="O25" s="1">
        <f t="shared" si="7"/>
        <v>7</v>
      </c>
      <c r="P25" s="6">
        <f t="shared" si="6"/>
        <v>11160</v>
      </c>
      <c r="Q25" s="6">
        <f t="shared" si="6"/>
        <v>0</v>
      </c>
      <c r="R25" s="6">
        <f t="shared" si="6"/>
        <v>14136</v>
      </c>
      <c r="S25" s="6">
        <f t="shared" si="6"/>
        <v>0</v>
      </c>
    </row>
    <row r="26" spans="1:19">
      <c r="A26" s="4">
        <v>1994</v>
      </c>
      <c r="B26" s="4">
        <v>2</v>
      </c>
      <c r="C26" s="1">
        <v>28</v>
      </c>
      <c r="D26" s="1">
        <v>470</v>
      </c>
      <c r="E26" s="1">
        <v>3743</v>
      </c>
      <c r="F26" s="1">
        <v>1214</v>
      </c>
      <c r="G26" s="1">
        <v>2354</v>
      </c>
      <c r="I26" s="1">
        <v>16.785714285714285</v>
      </c>
      <c r="J26" s="1">
        <v>133.67857142857142</v>
      </c>
      <c r="K26" s="1">
        <v>43.357142857142854</v>
      </c>
      <c r="L26" s="1">
        <v>84.071428571428569</v>
      </c>
      <c r="N26" s="7">
        <v>31</v>
      </c>
      <c r="O26" s="1">
        <f t="shared" si="7"/>
        <v>8</v>
      </c>
      <c r="P26" s="6">
        <f t="shared" si="6"/>
        <v>10757</v>
      </c>
      <c r="Q26" s="6">
        <f t="shared" si="6"/>
        <v>0</v>
      </c>
      <c r="R26" s="6">
        <f t="shared" si="6"/>
        <v>13733</v>
      </c>
      <c r="S26" s="6">
        <f t="shared" si="6"/>
        <v>0</v>
      </c>
    </row>
    <row r="27" spans="1:19">
      <c r="A27" s="4">
        <v>1994</v>
      </c>
      <c r="B27" s="4">
        <v>3</v>
      </c>
      <c r="C27" s="1">
        <v>31</v>
      </c>
      <c r="D27" s="1">
        <v>1050</v>
      </c>
      <c r="E27" s="1">
        <v>2056</v>
      </c>
      <c r="F27" s="1">
        <v>2246</v>
      </c>
      <c r="G27" s="1">
        <v>988</v>
      </c>
      <c r="I27" s="1">
        <v>33.87096774193548</v>
      </c>
      <c r="J27" s="1">
        <v>66.322580645161295</v>
      </c>
      <c r="K27" s="1">
        <v>72.451612903225808</v>
      </c>
      <c r="L27" s="1">
        <v>31.870967741935484</v>
      </c>
      <c r="N27" s="7">
        <v>30</v>
      </c>
      <c r="O27" s="1">
        <f t="shared" si="7"/>
        <v>9</v>
      </c>
      <c r="P27" s="6">
        <f t="shared" si="6"/>
        <v>8190</v>
      </c>
      <c r="Q27" s="6">
        <f t="shared" si="6"/>
        <v>0</v>
      </c>
      <c r="R27" s="6">
        <f t="shared" si="6"/>
        <v>10980</v>
      </c>
      <c r="S27" s="6">
        <f t="shared" si="6"/>
        <v>0</v>
      </c>
    </row>
    <row r="28" spans="1:19">
      <c r="A28" s="4">
        <v>1994</v>
      </c>
      <c r="B28" s="4">
        <v>4</v>
      </c>
      <c r="C28" s="1">
        <v>30</v>
      </c>
      <c r="D28" s="1">
        <v>2760</v>
      </c>
      <c r="E28" s="1">
        <v>568</v>
      </c>
      <c r="F28" s="1">
        <v>4909</v>
      </c>
      <c r="G28" s="1">
        <v>219</v>
      </c>
      <c r="I28" s="1">
        <v>92</v>
      </c>
      <c r="J28" s="1">
        <v>18.933333333333334</v>
      </c>
      <c r="K28" s="1">
        <v>163.63333333333333</v>
      </c>
      <c r="L28" s="1">
        <v>7.3</v>
      </c>
      <c r="N28" s="7">
        <v>31</v>
      </c>
      <c r="O28" s="1">
        <f t="shared" si="7"/>
        <v>10</v>
      </c>
      <c r="P28" s="6">
        <f t="shared" si="6"/>
        <v>3813</v>
      </c>
      <c r="Q28" s="6">
        <f t="shared" si="6"/>
        <v>558</v>
      </c>
      <c r="R28" s="6">
        <f t="shared" si="6"/>
        <v>5921</v>
      </c>
      <c r="S28" s="6">
        <f t="shared" si="6"/>
        <v>186</v>
      </c>
    </row>
    <row r="29" spans="1:19">
      <c r="A29" s="4">
        <v>1994</v>
      </c>
      <c r="B29" s="4">
        <v>5</v>
      </c>
      <c r="C29" s="1">
        <v>31</v>
      </c>
      <c r="D29" s="1">
        <v>6050</v>
      </c>
      <c r="E29" s="1">
        <v>12</v>
      </c>
      <c r="F29" s="1">
        <v>8725</v>
      </c>
      <c r="G29" s="1">
        <v>0</v>
      </c>
      <c r="I29" s="1">
        <v>195.16129032258064</v>
      </c>
      <c r="J29" s="1">
        <v>0.38709677419354838</v>
      </c>
      <c r="K29" s="1">
        <v>281.45161290322579</v>
      </c>
      <c r="L29" s="1">
        <v>0</v>
      </c>
      <c r="N29" s="7">
        <v>30</v>
      </c>
      <c r="O29" s="1">
        <f t="shared" si="7"/>
        <v>11</v>
      </c>
      <c r="P29" s="6">
        <f t="shared" si="6"/>
        <v>1110</v>
      </c>
      <c r="Q29" s="6">
        <f t="shared" si="6"/>
        <v>2550</v>
      </c>
      <c r="R29" s="6">
        <f t="shared" si="6"/>
        <v>2160</v>
      </c>
      <c r="S29" s="6">
        <f t="shared" si="6"/>
        <v>1260</v>
      </c>
    </row>
    <row r="30" spans="1:19">
      <c r="A30" s="4">
        <v>1994</v>
      </c>
      <c r="B30" s="4">
        <v>6</v>
      </c>
      <c r="C30" s="1">
        <v>30</v>
      </c>
      <c r="D30" s="1">
        <v>8970</v>
      </c>
      <c r="E30" s="1">
        <v>0</v>
      </c>
      <c r="F30" s="1">
        <v>11850</v>
      </c>
      <c r="G30" s="1">
        <v>0</v>
      </c>
      <c r="I30" s="1">
        <v>299</v>
      </c>
      <c r="J30" s="1">
        <v>0</v>
      </c>
      <c r="K30" s="1">
        <v>395</v>
      </c>
      <c r="L30" s="1">
        <v>0</v>
      </c>
      <c r="N30" s="7">
        <v>31</v>
      </c>
      <c r="O30" s="1">
        <f t="shared" si="7"/>
        <v>12</v>
      </c>
      <c r="P30" s="6">
        <f t="shared" si="6"/>
        <v>279</v>
      </c>
      <c r="Q30" s="6">
        <f t="shared" si="6"/>
        <v>5766</v>
      </c>
      <c r="R30" s="6">
        <f t="shared" si="6"/>
        <v>806</v>
      </c>
      <c r="S30" s="6">
        <f t="shared" si="6"/>
        <v>3658</v>
      </c>
    </row>
    <row r="31" spans="1:19">
      <c r="A31" s="4">
        <v>1994</v>
      </c>
      <c r="B31" s="4">
        <v>7</v>
      </c>
      <c r="C31" s="1">
        <v>31</v>
      </c>
      <c r="D31" s="1">
        <v>9044</v>
      </c>
      <c r="E31" s="1">
        <v>0</v>
      </c>
      <c r="F31" s="1">
        <v>12019</v>
      </c>
      <c r="G31" s="1">
        <v>0</v>
      </c>
      <c r="I31" s="1">
        <v>291.74193548387098</v>
      </c>
      <c r="J31" s="1">
        <v>0</v>
      </c>
      <c r="K31" s="1">
        <v>387.70967741935482</v>
      </c>
      <c r="L31" s="1">
        <v>0</v>
      </c>
    </row>
    <row r="32" spans="1:19">
      <c r="A32" s="4">
        <v>1994</v>
      </c>
      <c r="B32" s="4">
        <v>8</v>
      </c>
      <c r="C32" s="1">
        <v>31</v>
      </c>
      <c r="D32" s="1">
        <v>9313</v>
      </c>
      <c r="E32" s="1">
        <v>0</v>
      </c>
      <c r="F32" s="1">
        <v>12289</v>
      </c>
      <c r="G32" s="1">
        <v>0</v>
      </c>
      <c r="I32" s="1">
        <v>300.41935483870969</v>
      </c>
      <c r="J32" s="1">
        <v>0</v>
      </c>
      <c r="K32" s="1">
        <v>396.41935483870969</v>
      </c>
      <c r="L32" s="1">
        <v>0</v>
      </c>
      <c r="O32" s="40" t="s">
        <v>64</v>
      </c>
      <c r="P32" s="9" t="s">
        <v>5</v>
      </c>
      <c r="Q32" s="9" t="s">
        <v>6</v>
      </c>
    </row>
    <row r="33" spans="1:17">
      <c r="A33" s="4">
        <v>1994</v>
      </c>
      <c r="B33" s="4">
        <v>9</v>
      </c>
      <c r="C33" s="1">
        <v>30</v>
      </c>
      <c r="D33" s="1">
        <v>6998</v>
      </c>
      <c r="E33" s="1">
        <v>10</v>
      </c>
      <c r="F33" s="1">
        <v>9796</v>
      </c>
      <c r="G33" s="1">
        <v>0</v>
      </c>
      <c r="I33" s="1">
        <v>233.26666666666668</v>
      </c>
      <c r="J33" s="1">
        <v>0.33333333333333331</v>
      </c>
      <c r="K33" s="1">
        <v>326.53333333333336</v>
      </c>
      <c r="L33" s="1">
        <v>0</v>
      </c>
      <c r="O33" s="8">
        <v>1</v>
      </c>
      <c r="P33" s="10">
        <f t="shared" ref="P33:P44" si="8">SUM(P19:Q19)/SUM($P$19:$Q$30)</f>
        <v>8.4710319700313036E-2</v>
      </c>
      <c r="Q33" s="10">
        <f t="shared" ref="Q33:Q44" si="9">SUM(R19:S19)/SUM($R$19:$S$30)</f>
        <v>5.3272819405582851E-2</v>
      </c>
    </row>
    <row r="34" spans="1:17">
      <c r="A34" s="4">
        <v>1994</v>
      </c>
      <c r="B34" s="4">
        <v>10</v>
      </c>
      <c r="C34" s="1">
        <v>31</v>
      </c>
      <c r="D34" s="1">
        <v>3016</v>
      </c>
      <c r="E34" s="1">
        <v>145</v>
      </c>
      <c r="F34" s="1">
        <v>5098</v>
      </c>
      <c r="G34" s="1">
        <v>35</v>
      </c>
      <c r="I34" s="1">
        <v>97.290322580645167</v>
      </c>
      <c r="J34" s="1">
        <v>4.67741935483871</v>
      </c>
      <c r="K34" s="1">
        <v>164.45161290322579</v>
      </c>
      <c r="L34" s="1">
        <v>1.1290322580645162</v>
      </c>
      <c r="O34" s="8">
        <f>O33+1</f>
        <v>2</v>
      </c>
      <c r="P34" s="10">
        <f t="shared" si="8"/>
        <v>5.9270282752604299E-2</v>
      </c>
      <c r="Q34" s="10">
        <f t="shared" si="9"/>
        <v>3.7013373284275924E-2</v>
      </c>
    </row>
    <row r="35" spans="1:17">
      <c r="A35" s="4">
        <v>1994</v>
      </c>
      <c r="B35" s="4">
        <v>11</v>
      </c>
      <c r="C35" s="1">
        <v>30</v>
      </c>
      <c r="D35" s="1">
        <v>1668</v>
      </c>
      <c r="E35" s="1">
        <v>1139</v>
      </c>
      <c r="F35" s="1">
        <v>2986</v>
      </c>
      <c r="G35" s="1">
        <v>389</v>
      </c>
      <c r="I35" s="1">
        <v>55.6</v>
      </c>
      <c r="J35" s="1">
        <v>37.966666666666669</v>
      </c>
      <c r="K35" s="1">
        <v>99.533333333333331</v>
      </c>
      <c r="L35" s="1">
        <v>12.966666666666667</v>
      </c>
      <c r="O35" s="8">
        <f t="shared" ref="O35:O44" si="10">O34+1</f>
        <v>3</v>
      </c>
      <c r="P35" s="10">
        <f t="shared" si="8"/>
        <v>4.0167804177143739E-2</v>
      </c>
      <c r="Q35" s="10">
        <f t="shared" si="9"/>
        <v>3.5515212937055236E-2</v>
      </c>
    </row>
    <row r="36" spans="1:17">
      <c r="A36" s="4">
        <v>1994</v>
      </c>
      <c r="B36" s="4">
        <v>12</v>
      </c>
      <c r="C36" s="1">
        <v>31</v>
      </c>
      <c r="D36" s="1">
        <v>222</v>
      </c>
      <c r="E36" s="1">
        <v>3936</v>
      </c>
      <c r="F36" s="1">
        <v>757</v>
      </c>
      <c r="G36" s="1">
        <v>2076</v>
      </c>
      <c r="I36" s="1">
        <v>7.161290322580645</v>
      </c>
      <c r="J36" s="1">
        <v>126.96774193548387</v>
      </c>
      <c r="K36" s="1">
        <v>24.419354838709676</v>
      </c>
      <c r="L36" s="1">
        <v>66.967741935483872</v>
      </c>
      <c r="O36" s="8">
        <f t="shared" si="10"/>
        <v>4</v>
      </c>
      <c r="P36" s="10">
        <f t="shared" si="8"/>
        <v>3.88720685585262E-2</v>
      </c>
      <c r="Q36" s="10">
        <f t="shared" si="9"/>
        <v>5.0232435171517327E-2</v>
      </c>
    </row>
    <row r="37" spans="1:17">
      <c r="A37" s="4">
        <v>1995</v>
      </c>
      <c r="B37" s="4">
        <v>1</v>
      </c>
      <c r="C37" s="1">
        <v>31</v>
      </c>
      <c r="D37" s="1">
        <v>107</v>
      </c>
      <c r="E37" s="1">
        <v>5845</v>
      </c>
      <c r="F37" s="1">
        <v>347</v>
      </c>
      <c r="G37" s="1">
        <v>3502</v>
      </c>
      <c r="I37" s="1">
        <v>3.4516129032258065</v>
      </c>
      <c r="J37" s="1">
        <v>188.54838709677421</v>
      </c>
      <c r="K37" s="1">
        <v>11.193548387096774</v>
      </c>
      <c r="L37" s="1">
        <v>112.96774193548387</v>
      </c>
      <c r="O37" s="8">
        <f t="shared" si="10"/>
        <v>5</v>
      </c>
      <c r="P37" s="10">
        <f t="shared" si="8"/>
        <v>8.3914917637399292E-2</v>
      </c>
      <c r="Q37" s="10">
        <f t="shared" si="9"/>
        <v>0.10176474476194673</v>
      </c>
    </row>
    <row r="38" spans="1:17">
      <c r="A38" s="4">
        <v>1995</v>
      </c>
      <c r="B38" s="4">
        <v>2</v>
      </c>
      <c r="C38" s="1">
        <v>28</v>
      </c>
      <c r="D38" s="1">
        <v>244</v>
      </c>
      <c r="E38" s="1">
        <v>4087</v>
      </c>
      <c r="F38" s="1">
        <v>886</v>
      </c>
      <c r="G38" s="1">
        <v>2582</v>
      </c>
      <c r="I38" s="1">
        <v>8.7142857142857135</v>
      </c>
      <c r="J38" s="1">
        <v>145.96428571428572</v>
      </c>
      <c r="K38" s="1">
        <v>31.642857142857142</v>
      </c>
      <c r="L38" s="1">
        <v>92.214285714285708</v>
      </c>
      <c r="O38" s="8">
        <f t="shared" si="10"/>
        <v>6</v>
      </c>
      <c r="P38" s="10">
        <f t="shared" si="8"/>
        <v>0.12623800482372863</v>
      </c>
      <c r="Q38" s="10">
        <f t="shared" si="9"/>
        <v>0.14012205600475885</v>
      </c>
    </row>
    <row r="39" spans="1:17">
      <c r="A39" s="4">
        <v>1995</v>
      </c>
      <c r="B39" s="4">
        <v>3</v>
      </c>
      <c r="C39" s="1">
        <v>31</v>
      </c>
      <c r="D39" s="1">
        <v>984</v>
      </c>
      <c r="E39" s="1">
        <v>1854</v>
      </c>
      <c r="F39" s="1">
        <v>2114</v>
      </c>
      <c r="G39" s="1">
        <v>885</v>
      </c>
      <c r="I39" s="1">
        <v>31.741935483870968</v>
      </c>
      <c r="J39" s="1">
        <v>59.806451612903224</v>
      </c>
      <c r="K39" s="1">
        <v>68.193548387096769</v>
      </c>
      <c r="L39" s="1">
        <v>28.548387096774192</v>
      </c>
      <c r="O39" s="8">
        <f t="shared" si="10"/>
        <v>7</v>
      </c>
      <c r="P39" s="10">
        <f t="shared" si="8"/>
        <v>0.14317237132447272</v>
      </c>
      <c r="Q39" s="10">
        <f t="shared" si="9"/>
        <v>0.15572054903170371</v>
      </c>
    </row>
    <row r="40" spans="1:17">
      <c r="A40" s="4">
        <v>1995</v>
      </c>
      <c r="B40" s="4">
        <v>4</v>
      </c>
      <c r="C40" s="1">
        <v>30</v>
      </c>
      <c r="D40" s="1">
        <v>2477</v>
      </c>
      <c r="E40" s="1">
        <v>577</v>
      </c>
      <c r="F40" s="1">
        <v>4281</v>
      </c>
      <c r="G40" s="1">
        <v>180</v>
      </c>
      <c r="I40" s="1">
        <v>82.566666666666663</v>
      </c>
      <c r="J40" s="1">
        <v>19.233333333333334</v>
      </c>
      <c r="K40" s="1">
        <v>142.69999999999999</v>
      </c>
      <c r="L40" s="1">
        <v>6</v>
      </c>
      <c r="O40" s="8">
        <f t="shared" si="10"/>
        <v>8</v>
      </c>
      <c r="P40" s="10">
        <f t="shared" si="8"/>
        <v>0.13800225791553344</v>
      </c>
      <c r="Q40" s="10">
        <f t="shared" si="9"/>
        <v>0.15128114741457183</v>
      </c>
    </row>
    <row r="41" spans="1:17">
      <c r="A41" s="4">
        <v>1995</v>
      </c>
      <c r="B41" s="4">
        <v>5</v>
      </c>
      <c r="C41" s="1">
        <v>31</v>
      </c>
      <c r="D41" s="1">
        <v>7399</v>
      </c>
      <c r="E41" s="1">
        <v>18</v>
      </c>
      <c r="F41" s="1">
        <v>10187</v>
      </c>
      <c r="G41" s="1">
        <v>0</v>
      </c>
      <c r="I41" s="1">
        <v>238.67741935483872</v>
      </c>
      <c r="J41" s="1">
        <v>0.58064516129032262</v>
      </c>
      <c r="K41" s="1">
        <v>328.61290322580646</v>
      </c>
      <c r="L41" s="1">
        <v>0</v>
      </c>
      <c r="O41" s="8">
        <f t="shared" si="10"/>
        <v>9</v>
      </c>
      <c r="P41" s="10">
        <f t="shared" si="8"/>
        <v>0.10507004669779853</v>
      </c>
      <c r="Q41" s="10">
        <f t="shared" si="9"/>
        <v>0.12095441626825883</v>
      </c>
    </row>
    <row r="42" spans="1:17">
      <c r="A42" s="4">
        <v>1995</v>
      </c>
      <c r="B42" s="4">
        <v>6</v>
      </c>
      <c r="C42" s="1">
        <v>30</v>
      </c>
      <c r="D42" s="1">
        <v>9421</v>
      </c>
      <c r="E42" s="1">
        <v>1</v>
      </c>
      <c r="F42" s="1">
        <v>12223</v>
      </c>
      <c r="G42" s="1">
        <v>0</v>
      </c>
      <c r="I42" s="1">
        <v>314.03333333333336</v>
      </c>
      <c r="J42" s="1">
        <v>3.3333333333333333E-2</v>
      </c>
      <c r="K42" s="1">
        <v>407.43333333333334</v>
      </c>
      <c r="L42" s="1">
        <v>0</v>
      </c>
      <c r="O42" s="8">
        <f t="shared" si="10"/>
        <v>10</v>
      </c>
      <c r="P42" s="10">
        <f t="shared" si="8"/>
        <v>5.6075845435418485E-2</v>
      </c>
      <c r="Q42" s="10">
        <f t="shared" si="9"/>
        <v>6.7274009121152709E-2</v>
      </c>
    </row>
    <row r="43" spans="1:17">
      <c r="A43" s="4">
        <v>1995</v>
      </c>
      <c r="B43" s="4">
        <v>7</v>
      </c>
      <c r="C43" s="1">
        <v>31</v>
      </c>
      <c r="D43" s="1">
        <v>11226</v>
      </c>
      <c r="E43" s="1">
        <v>0</v>
      </c>
      <c r="F43" s="1">
        <v>14202</v>
      </c>
      <c r="G43" s="1">
        <v>0</v>
      </c>
      <c r="I43" s="1">
        <v>362.12903225806451</v>
      </c>
      <c r="J43" s="1">
        <v>0</v>
      </c>
      <c r="K43" s="1">
        <v>458.12903225806451</v>
      </c>
      <c r="L43" s="1">
        <v>0</v>
      </c>
      <c r="O43" s="8">
        <f t="shared" si="10"/>
        <v>11</v>
      </c>
      <c r="P43" s="10">
        <f t="shared" si="8"/>
        <v>4.6954379842972238E-2</v>
      </c>
      <c r="Q43" s="10">
        <f t="shared" si="9"/>
        <v>3.7674326378637997E-2</v>
      </c>
    </row>
    <row r="44" spans="1:17">
      <c r="A44" s="4">
        <v>1995</v>
      </c>
      <c r="B44" s="4">
        <v>8</v>
      </c>
      <c r="C44" s="1">
        <v>31</v>
      </c>
      <c r="D44" s="1">
        <v>12065</v>
      </c>
      <c r="E44" s="1">
        <v>0</v>
      </c>
      <c r="F44" s="1">
        <v>15041</v>
      </c>
      <c r="G44" s="1">
        <v>0</v>
      </c>
      <c r="I44" s="1">
        <v>389.19354838709677</v>
      </c>
      <c r="J44" s="1">
        <v>0</v>
      </c>
      <c r="K44" s="1">
        <v>485.19354838709677</v>
      </c>
      <c r="L44" s="1">
        <v>0</v>
      </c>
      <c r="O44" s="8">
        <f t="shared" si="10"/>
        <v>12</v>
      </c>
      <c r="P44" s="10">
        <f t="shared" si="8"/>
        <v>7.7551701134089393E-2</v>
      </c>
      <c r="Q44" s="10">
        <f t="shared" si="9"/>
        <v>4.9174910220538014E-2</v>
      </c>
    </row>
    <row r="45" spans="1:17">
      <c r="A45" s="4">
        <v>1995</v>
      </c>
      <c r="B45" s="4">
        <v>9</v>
      </c>
      <c r="C45" s="1">
        <v>30</v>
      </c>
      <c r="D45" s="1">
        <v>8799</v>
      </c>
      <c r="E45" s="1">
        <v>0</v>
      </c>
      <c r="F45" s="1">
        <v>11604</v>
      </c>
      <c r="G45" s="1">
        <v>0</v>
      </c>
      <c r="I45" s="1">
        <v>293.3</v>
      </c>
      <c r="J45" s="1">
        <v>0</v>
      </c>
      <c r="K45" s="1">
        <v>386.8</v>
      </c>
      <c r="L45" s="1">
        <v>0</v>
      </c>
    </row>
    <row r="46" spans="1:17">
      <c r="A46" s="4">
        <v>1995</v>
      </c>
      <c r="B46" s="4">
        <v>10</v>
      </c>
      <c r="C46" s="1">
        <v>31</v>
      </c>
      <c r="D46" s="1">
        <v>4221</v>
      </c>
      <c r="E46" s="1">
        <v>378</v>
      </c>
      <c r="F46" s="1">
        <v>6419</v>
      </c>
      <c r="G46" s="1">
        <v>121</v>
      </c>
      <c r="I46" s="1">
        <v>136.16129032258064</v>
      </c>
      <c r="J46" s="1">
        <v>12.193548387096774</v>
      </c>
      <c r="K46" s="1">
        <v>207.06451612903226</v>
      </c>
      <c r="L46" s="1">
        <v>3.903225806451613</v>
      </c>
    </row>
    <row r="47" spans="1:17">
      <c r="A47" s="4">
        <v>1995</v>
      </c>
      <c r="B47" s="4">
        <v>11</v>
      </c>
      <c r="C47" s="1">
        <v>30</v>
      </c>
      <c r="D47" s="1">
        <v>755</v>
      </c>
      <c r="E47" s="1">
        <v>3498</v>
      </c>
      <c r="F47" s="1">
        <v>1630</v>
      </c>
      <c r="G47" s="1">
        <v>1464</v>
      </c>
      <c r="I47" s="1">
        <v>25.166666666666668</v>
      </c>
      <c r="J47" s="1">
        <v>116.6</v>
      </c>
      <c r="K47" s="1">
        <v>54.333333333333336</v>
      </c>
      <c r="L47" s="1">
        <v>48.8</v>
      </c>
    </row>
    <row r="48" spans="1:17">
      <c r="A48" s="4">
        <v>1995</v>
      </c>
      <c r="B48" s="4">
        <v>12</v>
      </c>
      <c r="C48" s="1">
        <v>31</v>
      </c>
      <c r="D48" s="1">
        <v>403</v>
      </c>
      <c r="E48" s="1">
        <v>7460</v>
      </c>
      <c r="F48" s="1">
        <v>1153</v>
      </c>
      <c r="G48" s="1">
        <v>5311</v>
      </c>
      <c r="I48" s="1">
        <v>13</v>
      </c>
      <c r="J48" s="1">
        <v>240.64516129032259</v>
      </c>
      <c r="K48" s="1">
        <v>37.193548387096776</v>
      </c>
      <c r="L48" s="1">
        <v>171.32258064516128</v>
      </c>
    </row>
    <row r="49" spans="1:19">
      <c r="A49" s="4">
        <v>1996</v>
      </c>
      <c r="B49" s="4">
        <v>1</v>
      </c>
      <c r="C49" s="1">
        <v>31</v>
      </c>
      <c r="D49" s="1">
        <v>83</v>
      </c>
      <c r="E49" s="1">
        <v>7454</v>
      </c>
      <c r="F49" s="1">
        <v>375</v>
      </c>
      <c r="G49" s="1">
        <v>6154</v>
      </c>
      <c r="I49" s="1">
        <v>2.6774193548387095</v>
      </c>
      <c r="J49" s="1">
        <v>240.45161290322579</v>
      </c>
      <c r="K49" s="1">
        <v>12.096774193548388</v>
      </c>
      <c r="L49" s="1">
        <v>198.51612903225808</v>
      </c>
      <c r="O49" s="40" t="s">
        <v>65</v>
      </c>
      <c r="P49" s="40" t="s">
        <v>66</v>
      </c>
      <c r="Q49" s="41" t="s">
        <v>67</v>
      </c>
      <c r="R49" s="41" t="s">
        <v>68</v>
      </c>
      <c r="S49" s="41" t="s">
        <v>69</v>
      </c>
    </row>
    <row r="50" spans="1:19">
      <c r="A50" s="4">
        <v>1996</v>
      </c>
      <c r="B50" s="4">
        <v>2</v>
      </c>
      <c r="C50" s="1">
        <v>29</v>
      </c>
      <c r="D50" s="1">
        <v>524</v>
      </c>
      <c r="E50" s="1">
        <v>5820</v>
      </c>
      <c r="F50" s="1">
        <v>1241</v>
      </c>
      <c r="G50" s="1">
        <v>4180</v>
      </c>
      <c r="I50" s="1">
        <v>18.068965517241381</v>
      </c>
      <c r="J50" s="1">
        <v>200.68965517241378</v>
      </c>
      <c r="K50" s="1">
        <v>42.793103448275865</v>
      </c>
      <c r="L50" s="1">
        <v>144.13793103448276</v>
      </c>
      <c r="O50" s="8">
        <v>1</v>
      </c>
      <c r="P50" s="10"/>
      <c r="Q50" s="10">
        <f>Q5/MAX(Q$5:Q$16)</f>
        <v>1</v>
      </c>
      <c r="R50" s="10"/>
      <c r="S50" s="10">
        <f t="shared" ref="S50:S51" si="11">S5/MAX(S$5:S$16)</f>
        <v>1</v>
      </c>
    </row>
    <row r="51" spans="1:19">
      <c r="A51" s="4">
        <v>1996</v>
      </c>
      <c r="B51" s="4">
        <v>3</v>
      </c>
      <c r="C51" s="1">
        <v>31</v>
      </c>
      <c r="D51" s="1">
        <v>424</v>
      </c>
      <c r="E51" s="1">
        <v>4433</v>
      </c>
      <c r="F51" s="1">
        <v>1168</v>
      </c>
      <c r="G51" s="1">
        <v>2889</v>
      </c>
      <c r="I51" s="1">
        <v>13.67741935483871</v>
      </c>
      <c r="J51" s="1">
        <v>143</v>
      </c>
      <c r="K51" s="1">
        <v>37.677419354838712</v>
      </c>
      <c r="L51" s="1">
        <v>93.193548387096769</v>
      </c>
      <c r="O51" s="8">
        <v>2</v>
      </c>
      <c r="P51" s="10"/>
      <c r="Q51" s="10">
        <f>Q6/MAX(Q$5:Q$16)</f>
        <v>0.75362318840579712</v>
      </c>
      <c r="R51" s="10"/>
      <c r="S51" s="10">
        <f t="shared" si="11"/>
        <v>0.67883211678832112</v>
      </c>
    </row>
    <row r="52" spans="1:19">
      <c r="A52" s="4">
        <v>1996</v>
      </c>
      <c r="B52" s="4">
        <v>4</v>
      </c>
      <c r="C52" s="1">
        <v>30</v>
      </c>
      <c r="D52" s="1">
        <v>1842</v>
      </c>
      <c r="E52" s="1">
        <v>1046</v>
      </c>
      <c r="F52" s="1">
        <v>3549</v>
      </c>
      <c r="G52" s="1">
        <v>385</v>
      </c>
      <c r="I52" s="1">
        <v>61.4</v>
      </c>
      <c r="J52" s="1">
        <v>34.866666666666667</v>
      </c>
      <c r="K52" s="1">
        <v>118.3</v>
      </c>
      <c r="L52" s="1">
        <v>12.833333333333334</v>
      </c>
      <c r="O52" s="8">
        <v>3</v>
      </c>
      <c r="P52" s="10"/>
      <c r="Q52" s="10"/>
      <c r="R52" s="10"/>
      <c r="S52" s="10"/>
    </row>
    <row r="53" spans="1:19">
      <c r="A53" s="4">
        <v>1996</v>
      </c>
      <c r="B53" s="4">
        <v>5</v>
      </c>
      <c r="C53" s="1">
        <v>31</v>
      </c>
      <c r="D53" s="1">
        <v>8187</v>
      </c>
      <c r="E53" s="1">
        <v>81</v>
      </c>
      <c r="F53" s="1">
        <v>11024</v>
      </c>
      <c r="G53" s="1">
        <v>18</v>
      </c>
      <c r="I53" s="1">
        <v>264.09677419354841</v>
      </c>
      <c r="J53" s="1">
        <v>2.6129032258064515</v>
      </c>
      <c r="K53" s="1">
        <v>355.61290322580646</v>
      </c>
      <c r="L53" s="1">
        <v>0.58064516129032262</v>
      </c>
      <c r="O53" s="8">
        <v>4</v>
      </c>
      <c r="P53" s="10"/>
      <c r="Q53" s="10"/>
      <c r="R53" s="10"/>
      <c r="S53" s="10"/>
    </row>
    <row r="54" spans="1:19">
      <c r="A54" s="4">
        <v>1996</v>
      </c>
      <c r="B54" s="4">
        <v>6</v>
      </c>
      <c r="C54" s="1">
        <v>30</v>
      </c>
      <c r="D54" s="1">
        <v>10065</v>
      </c>
      <c r="E54" s="1">
        <v>0</v>
      </c>
      <c r="F54" s="1">
        <v>12945</v>
      </c>
      <c r="G54" s="1">
        <v>0</v>
      </c>
      <c r="I54" s="1">
        <v>335.5</v>
      </c>
      <c r="J54" s="1">
        <v>0</v>
      </c>
      <c r="K54" s="1">
        <v>431.5</v>
      </c>
      <c r="L54" s="1">
        <v>0</v>
      </c>
      <c r="O54" s="8">
        <v>5</v>
      </c>
      <c r="P54" s="10">
        <f>P9/MAX(P$5:P$16)</f>
        <v>0.58333333333333337</v>
      </c>
      <c r="Q54" s="10"/>
      <c r="R54" s="10">
        <f t="shared" ref="R54:R58" si="12">R9/MAX(R$5:R$16)</f>
        <v>0.65350877192982459</v>
      </c>
      <c r="S54" s="10"/>
    </row>
    <row r="55" spans="1:19">
      <c r="A55" s="4">
        <v>1996</v>
      </c>
      <c r="B55" s="4">
        <v>7</v>
      </c>
      <c r="C55" s="1">
        <v>31</v>
      </c>
      <c r="D55" s="1">
        <v>11992</v>
      </c>
      <c r="E55" s="1">
        <v>0</v>
      </c>
      <c r="F55" s="1">
        <v>14968</v>
      </c>
      <c r="G55" s="1">
        <v>0</v>
      </c>
      <c r="I55" s="1">
        <v>386.83870967741933</v>
      </c>
      <c r="J55" s="1">
        <v>0</v>
      </c>
      <c r="K55" s="1">
        <v>482.83870967741933</v>
      </c>
      <c r="L55" s="1">
        <v>0</v>
      </c>
      <c r="O55" s="8">
        <v>6</v>
      </c>
      <c r="P55" s="10">
        <f t="shared" ref="P55:P58" si="13">P10/MAX(P$5:P$16)</f>
        <v>0.91111111111111109</v>
      </c>
      <c r="Q55" s="10"/>
      <c r="R55" s="10">
        <f t="shared" si="12"/>
        <v>0.92982456140350878</v>
      </c>
      <c r="S55" s="10"/>
    </row>
    <row r="56" spans="1:19">
      <c r="A56" s="4">
        <v>1996</v>
      </c>
      <c r="B56" s="4">
        <v>8</v>
      </c>
      <c r="C56" s="1">
        <v>31</v>
      </c>
      <c r="D56" s="1">
        <v>10374</v>
      </c>
      <c r="E56" s="1">
        <v>0</v>
      </c>
      <c r="F56" s="1">
        <v>13350</v>
      </c>
      <c r="G56" s="1">
        <v>0</v>
      </c>
      <c r="I56" s="1">
        <v>334.64516129032256</v>
      </c>
      <c r="J56" s="1">
        <v>0</v>
      </c>
      <c r="K56" s="1">
        <v>430.64516129032256</v>
      </c>
      <c r="L56" s="1">
        <v>0</v>
      </c>
      <c r="O56" s="8">
        <v>7</v>
      </c>
      <c r="P56" s="10">
        <f t="shared" si="13"/>
        <v>1</v>
      </c>
      <c r="Q56" s="10"/>
      <c r="R56" s="10">
        <f t="shared" si="12"/>
        <v>1</v>
      </c>
      <c r="S56" s="10"/>
    </row>
    <row r="57" spans="1:19">
      <c r="A57" s="4">
        <v>1996</v>
      </c>
      <c r="B57" s="4">
        <v>9</v>
      </c>
      <c r="C57" s="1">
        <v>30</v>
      </c>
      <c r="D57" s="1">
        <v>8071</v>
      </c>
      <c r="E57" s="1">
        <v>20</v>
      </c>
      <c r="F57" s="1">
        <v>10827</v>
      </c>
      <c r="G57" s="1">
        <v>14</v>
      </c>
      <c r="I57" s="1">
        <v>269.03333333333336</v>
      </c>
      <c r="J57" s="1">
        <v>0.66666666666666663</v>
      </c>
      <c r="K57" s="1">
        <v>360.9</v>
      </c>
      <c r="L57" s="1">
        <v>0.46666666666666667</v>
      </c>
      <c r="O57" s="8">
        <v>8</v>
      </c>
      <c r="P57" s="10">
        <f t="shared" si="13"/>
        <v>0.96388888888888891</v>
      </c>
      <c r="Q57" s="10"/>
      <c r="R57" s="10">
        <f t="shared" si="12"/>
        <v>0.97149122807017541</v>
      </c>
      <c r="S57" s="10"/>
    </row>
    <row r="58" spans="1:19">
      <c r="A58" s="4">
        <v>1996</v>
      </c>
      <c r="B58" s="4">
        <v>10</v>
      </c>
      <c r="C58" s="1">
        <v>31</v>
      </c>
      <c r="D58" s="1">
        <v>3435</v>
      </c>
      <c r="E58" s="1">
        <v>546</v>
      </c>
      <c r="F58" s="1">
        <v>5395</v>
      </c>
      <c r="G58" s="1">
        <v>194</v>
      </c>
      <c r="I58" s="1">
        <v>110.80645161290323</v>
      </c>
      <c r="J58" s="1">
        <v>17.612903225806452</v>
      </c>
      <c r="K58" s="1">
        <v>174.03225806451613</v>
      </c>
      <c r="L58" s="1">
        <v>6.258064516129032</v>
      </c>
      <c r="O58" s="8">
        <v>9</v>
      </c>
      <c r="P58" s="10">
        <f t="shared" si="13"/>
        <v>0.7583333333333333</v>
      </c>
      <c r="Q58" s="10"/>
      <c r="R58" s="10">
        <f t="shared" si="12"/>
        <v>0.80263157894736847</v>
      </c>
      <c r="S58" s="10"/>
    </row>
    <row r="59" spans="1:19">
      <c r="A59" s="4">
        <v>1996</v>
      </c>
      <c r="B59" s="4">
        <v>11</v>
      </c>
      <c r="C59" s="1">
        <v>30</v>
      </c>
      <c r="D59" s="1">
        <v>1243</v>
      </c>
      <c r="E59" s="1">
        <v>2538</v>
      </c>
      <c r="F59" s="1">
        <v>2353</v>
      </c>
      <c r="G59" s="1">
        <v>1246</v>
      </c>
      <c r="I59" s="1">
        <v>41.43333333333333</v>
      </c>
      <c r="J59" s="1">
        <v>84.6</v>
      </c>
      <c r="K59" s="1">
        <v>78.433333333333337</v>
      </c>
      <c r="L59" s="1">
        <v>41.533333333333331</v>
      </c>
      <c r="O59" s="8">
        <v>10</v>
      </c>
      <c r="P59" s="10"/>
      <c r="Q59" s="10"/>
      <c r="R59" s="10"/>
      <c r="S59" s="10"/>
    </row>
    <row r="60" spans="1:19">
      <c r="A60" s="4">
        <v>1996</v>
      </c>
      <c r="B60" s="4">
        <v>12</v>
      </c>
      <c r="C60" s="1">
        <v>31</v>
      </c>
      <c r="D60" s="1">
        <v>554</v>
      </c>
      <c r="E60" s="1">
        <v>5214</v>
      </c>
      <c r="F60" s="1">
        <v>1307</v>
      </c>
      <c r="G60" s="1">
        <v>3458</v>
      </c>
      <c r="I60" s="1">
        <v>17.870967741935484</v>
      </c>
      <c r="J60" s="1">
        <v>168.19354838709677</v>
      </c>
      <c r="K60" s="1">
        <v>42.161290322580648</v>
      </c>
      <c r="L60" s="1">
        <v>111.54838709677419</v>
      </c>
      <c r="O60" s="8">
        <v>11</v>
      </c>
      <c r="P60" s="10"/>
      <c r="Q60" s="10"/>
      <c r="R60" s="10"/>
      <c r="S60" s="10"/>
    </row>
    <row r="61" spans="1:19">
      <c r="A61" s="4">
        <v>1997</v>
      </c>
      <c r="B61" s="4">
        <v>1</v>
      </c>
      <c r="C61" s="1">
        <v>31</v>
      </c>
      <c r="D61" s="1">
        <v>382</v>
      </c>
      <c r="E61" s="1">
        <v>6384</v>
      </c>
      <c r="F61" s="1">
        <v>875</v>
      </c>
      <c r="G61" s="1">
        <v>4277</v>
      </c>
      <c r="I61" s="1">
        <v>12.32258064516129</v>
      </c>
      <c r="J61" s="1">
        <v>205.93548387096774</v>
      </c>
      <c r="K61" s="1">
        <v>28.225806451612904</v>
      </c>
      <c r="L61" s="1">
        <v>137.96774193548387</v>
      </c>
      <c r="O61" s="8">
        <v>12</v>
      </c>
      <c r="P61" s="10"/>
      <c r="Q61" s="10">
        <f>Q16/MAX(Q$5:Q$16)</f>
        <v>0.89855072463768115</v>
      </c>
      <c r="R61" s="10"/>
      <c r="S61" s="10">
        <f>S16/MAX(S$5:S$16)</f>
        <v>0.86131386861313863</v>
      </c>
    </row>
    <row r="62" spans="1:19">
      <c r="A62" s="4">
        <v>1997</v>
      </c>
      <c r="B62" s="4">
        <v>2</v>
      </c>
      <c r="C62" s="1">
        <v>28</v>
      </c>
      <c r="D62" s="1">
        <v>372</v>
      </c>
      <c r="E62" s="1">
        <v>3618</v>
      </c>
      <c r="F62" s="1">
        <v>1047</v>
      </c>
      <c r="G62" s="1">
        <v>1899</v>
      </c>
      <c r="I62" s="1">
        <v>13.285714285714286</v>
      </c>
      <c r="J62" s="1">
        <v>129.21428571428572</v>
      </c>
      <c r="K62" s="1">
        <v>37.392857142857146</v>
      </c>
      <c r="L62" s="1">
        <v>67.821428571428569</v>
      </c>
    </row>
    <row r="63" spans="1:19">
      <c r="A63" s="4">
        <v>1997</v>
      </c>
      <c r="B63" s="4">
        <v>3</v>
      </c>
      <c r="C63" s="1">
        <v>31</v>
      </c>
      <c r="D63" s="1">
        <v>2191</v>
      </c>
      <c r="E63" s="1">
        <v>605</v>
      </c>
      <c r="F63" s="1">
        <v>4039</v>
      </c>
      <c r="G63" s="1">
        <v>193</v>
      </c>
      <c r="I63" s="1">
        <v>70.677419354838705</v>
      </c>
      <c r="J63" s="1">
        <v>19.516129032258064</v>
      </c>
      <c r="K63" s="1">
        <v>130.29032258064515</v>
      </c>
      <c r="L63" s="1">
        <v>6.225806451612903</v>
      </c>
    </row>
    <row r="64" spans="1:19">
      <c r="A64" s="4">
        <v>1997</v>
      </c>
      <c r="B64" s="4">
        <v>4</v>
      </c>
      <c r="C64" s="1">
        <v>30</v>
      </c>
      <c r="D64" s="1">
        <v>1639</v>
      </c>
      <c r="E64" s="1">
        <v>717</v>
      </c>
      <c r="F64" s="1">
        <v>3262</v>
      </c>
      <c r="G64" s="1">
        <v>169</v>
      </c>
      <c r="I64" s="1">
        <v>54.633333333333333</v>
      </c>
      <c r="J64" s="1">
        <v>23.9</v>
      </c>
      <c r="K64" s="1">
        <v>108.73333333333333</v>
      </c>
      <c r="L64" s="1">
        <v>5.6333333333333337</v>
      </c>
    </row>
    <row r="65" spans="1:12">
      <c r="A65" s="4">
        <v>1997</v>
      </c>
      <c r="B65" s="4">
        <v>5</v>
      </c>
      <c r="C65" s="1">
        <v>31</v>
      </c>
      <c r="D65" s="1">
        <v>5308</v>
      </c>
      <c r="E65" s="1">
        <v>92</v>
      </c>
      <c r="F65" s="1">
        <v>7887</v>
      </c>
      <c r="G65" s="1">
        <v>12</v>
      </c>
      <c r="I65" s="1">
        <v>171.2258064516129</v>
      </c>
      <c r="J65" s="1">
        <v>2.967741935483871</v>
      </c>
      <c r="K65" s="1">
        <v>254.41935483870967</v>
      </c>
      <c r="L65" s="1">
        <v>0.38709677419354838</v>
      </c>
    </row>
    <row r="66" spans="1:12">
      <c r="A66" s="4">
        <v>1997</v>
      </c>
      <c r="B66" s="4">
        <v>6</v>
      </c>
      <c r="C66" s="1">
        <v>30</v>
      </c>
      <c r="D66" s="1">
        <v>8208</v>
      </c>
      <c r="E66" s="1">
        <v>0</v>
      </c>
      <c r="F66" s="1">
        <v>11045</v>
      </c>
      <c r="G66" s="1">
        <v>0</v>
      </c>
      <c r="I66" s="1">
        <v>273.60000000000002</v>
      </c>
      <c r="J66" s="1">
        <v>0</v>
      </c>
      <c r="K66" s="1">
        <v>368.16666666666669</v>
      </c>
      <c r="L66" s="1">
        <v>0</v>
      </c>
    </row>
    <row r="67" spans="1:12">
      <c r="A67" s="4">
        <v>1997</v>
      </c>
      <c r="B67" s="4">
        <v>7</v>
      </c>
      <c r="C67" s="1">
        <v>31</v>
      </c>
      <c r="D67" s="1">
        <v>11147</v>
      </c>
      <c r="E67" s="1">
        <v>0</v>
      </c>
      <c r="F67" s="1">
        <v>14123</v>
      </c>
      <c r="G67" s="1">
        <v>0</v>
      </c>
      <c r="I67" s="1">
        <v>359.58064516129031</v>
      </c>
      <c r="J67" s="1">
        <v>0</v>
      </c>
      <c r="K67" s="1">
        <v>455.58064516129031</v>
      </c>
      <c r="L67" s="1">
        <v>0</v>
      </c>
    </row>
    <row r="68" spans="1:12">
      <c r="A68" s="4">
        <v>1997</v>
      </c>
      <c r="B68" s="4">
        <v>8</v>
      </c>
      <c r="C68" s="1">
        <v>31</v>
      </c>
      <c r="D68" s="1">
        <v>10543</v>
      </c>
      <c r="E68" s="1">
        <v>0</v>
      </c>
      <c r="F68" s="1">
        <v>13516</v>
      </c>
      <c r="G68" s="1">
        <v>0</v>
      </c>
      <c r="I68" s="1">
        <v>340.09677419354841</v>
      </c>
      <c r="J68" s="1">
        <v>0</v>
      </c>
      <c r="K68" s="1">
        <v>436</v>
      </c>
      <c r="L68" s="1">
        <v>0</v>
      </c>
    </row>
    <row r="69" spans="1:12">
      <c r="A69" s="4">
        <v>1997</v>
      </c>
      <c r="B69" s="4">
        <v>9</v>
      </c>
      <c r="C69" s="1">
        <v>30</v>
      </c>
      <c r="D69" s="1">
        <v>9278</v>
      </c>
      <c r="E69" s="1">
        <v>0</v>
      </c>
      <c r="F69" s="1">
        <v>12157</v>
      </c>
      <c r="G69" s="1">
        <v>0</v>
      </c>
      <c r="I69" s="1">
        <v>309.26666666666665</v>
      </c>
      <c r="J69" s="1">
        <v>0</v>
      </c>
      <c r="K69" s="1">
        <v>405.23333333333335</v>
      </c>
      <c r="L69" s="1">
        <v>0</v>
      </c>
    </row>
    <row r="70" spans="1:12">
      <c r="A70" s="4">
        <v>1997</v>
      </c>
      <c r="B70" s="4">
        <v>10</v>
      </c>
      <c r="C70" s="1">
        <v>31</v>
      </c>
      <c r="D70" s="1">
        <v>3868</v>
      </c>
      <c r="E70" s="1">
        <v>804</v>
      </c>
      <c r="F70" s="1">
        <v>5749</v>
      </c>
      <c r="G70" s="1">
        <v>262</v>
      </c>
      <c r="I70" s="1">
        <v>124.7741935483871</v>
      </c>
      <c r="J70" s="1">
        <v>25.93548387096774</v>
      </c>
      <c r="K70" s="1">
        <v>185.45161290322579</v>
      </c>
      <c r="L70" s="1">
        <v>8.4516129032258061</v>
      </c>
    </row>
    <row r="71" spans="1:12">
      <c r="A71" s="4">
        <v>1997</v>
      </c>
      <c r="B71" s="4">
        <v>11</v>
      </c>
      <c r="C71" s="1">
        <v>30</v>
      </c>
      <c r="D71" s="1">
        <v>360</v>
      </c>
      <c r="E71" s="1">
        <v>3388</v>
      </c>
      <c r="F71" s="1">
        <v>892</v>
      </c>
      <c r="G71" s="1">
        <v>1690</v>
      </c>
      <c r="I71" s="1">
        <v>12</v>
      </c>
      <c r="J71" s="1">
        <v>112.93333333333334</v>
      </c>
      <c r="K71" s="1">
        <v>29.733333333333334</v>
      </c>
      <c r="L71" s="1">
        <v>56.333333333333336</v>
      </c>
    </row>
    <row r="72" spans="1:12">
      <c r="A72" s="4">
        <v>1997</v>
      </c>
      <c r="B72" s="4">
        <v>12</v>
      </c>
      <c r="C72" s="1">
        <v>31</v>
      </c>
      <c r="D72" s="1">
        <v>160</v>
      </c>
      <c r="E72" s="1">
        <v>6454</v>
      </c>
      <c r="F72" s="1">
        <v>520</v>
      </c>
      <c r="G72" s="1">
        <v>5310</v>
      </c>
      <c r="I72" s="1">
        <v>5.161290322580645</v>
      </c>
      <c r="J72" s="1">
        <v>208.19354838709677</v>
      </c>
      <c r="K72" s="1">
        <v>16.774193548387096</v>
      </c>
      <c r="L72" s="1">
        <v>171.29032258064515</v>
      </c>
    </row>
    <row r="73" spans="1:12">
      <c r="A73" s="4">
        <v>1998</v>
      </c>
      <c r="B73" s="4">
        <v>1</v>
      </c>
      <c r="C73" s="1">
        <v>31</v>
      </c>
      <c r="D73" s="1">
        <v>1</v>
      </c>
      <c r="E73" s="1">
        <v>5069</v>
      </c>
      <c r="F73" s="1">
        <v>133</v>
      </c>
      <c r="G73" s="1">
        <v>2979</v>
      </c>
      <c r="I73" s="1">
        <v>3.2258064516129031E-2</v>
      </c>
      <c r="J73" s="1">
        <v>163.51612903225808</v>
      </c>
      <c r="K73" s="1">
        <v>4.290322580645161</v>
      </c>
      <c r="L73" s="1">
        <v>96.096774193548384</v>
      </c>
    </row>
    <row r="74" spans="1:12">
      <c r="A74" s="4">
        <v>1998</v>
      </c>
      <c r="B74" s="4">
        <v>2</v>
      </c>
      <c r="C74" s="1">
        <v>28</v>
      </c>
      <c r="D74" s="1">
        <v>111</v>
      </c>
      <c r="E74" s="1">
        <v>3903</v>
      </c>
      <c r="F74" s="1">
        <v>399</v>
      </c>
      <c r="G74" s="1">
        <v>1985</v>
      </c>
      <c r="I74" s="1">
        <v>3.9642857142857144</v>
      </c>
      <c r="J74" s="1">
        <v>139.39285714285714</v>
      </c>
      <c r="K74" s="1">
        <v>14.25</v>
      </c>
      <c r="L74" s="1">
        <v>70.892857142857139</v>
      </c>
    </row>
    <row r="75" spans="1:12">
      <c r="A75" s="4">
        <v>1998</v>
      </c>
      <c r="B75" s="4">
        <v>3</v>
      </c>
      <c r="C75" s="1">
        <v>31</v>
      </c>
      <c r="D75" s="1">
        <v>449</v>
      </c>
      <c r="E75" s="1">
        <v>3711</v>
      </c>
      <c r="F75" s="1">
        <v>1165</v>
      </c>
      <c r="G75" s="1">
        <v>2231</v>
      </c>
      <c r="I75" s="1">
        <v>14.483870967741936</v>
      </c>
      <c r="J75" s="1">
        <v>119.70967741935483</v>
      </c>
      <c r="K75" s="1">
        <v>37.58064516129032</v>
      </c>
      <c r="L75" s="1">
        <v>71.967741935483872</v>
      </c>
    </row>
    <row r="76" spans="1:12">
      <c r="A76" s="4">
        <v>1998</v>
      </c>
      <c r="B76" s="4">
        <v>4</v>
      </c>
      <c r="C76" s="1">
        <v>30</v>
      </c>
      <c r="D76" s="1">
        <v>1936</v>
      </c>
      <c r="E76" s="1">
        <v>621</v>
      </c>
      <c r="F76" s="1">
        <v>3920</v>
      </c>
      <c r="G76" s="1">
        <v>163</v>
      </c>
      <c r="I76" s="1">
        <v>64.533333333333331</v>
      </c>
      <c r="J76" s="1">
        <v>20.7</v>
      </c>
      <c r="K76" s="1">
        <v>130.66666666666666</v>
      </c>
      <c r="L76" s="1">
        <v>5.4333333333333336</v>
      </c>
    </row>
    <row r="77" spans="1:12">
      <c r="A77" s="4">
        <v>1998</v>
      </c>
      <c r="B77" s="4">
        <v>5</v>
      </c>
      <c r="C77" s="1">
        <v>31</v>
      </c>
      <c r="D77" s="1">
        <v>8273</v>
      </c>
      <c r="E77" s="1">
        <v>13</v>
      </c>
      <c r="F77" s="1">
        <v>11137</v>
      </c>
      <c r="G77" s="1">
        <v>0</v>
      </c>
      <c r="I77" s="1">
        <v>266.87096774193549</v>
      </c>
      <c r="J77" s="1">
        <v>0.41935483870967744</v>
      </c>
      <c r="K77" s="1">
        <v>359.25806451612902</v>
      </c>
      <c r="L77" s="1">
        <v>0</v>
      </c>
    </row>
    <row r="78" spans="1:12">
      <c r="A78" s="4">
        <v>1998</v>
      </c>
      <c r="B78" s="4">
        <v>6</v>
      </c>
      <c r="C78" s="1">
        <v>30</v>
      </c>
      <c r="D78" s="1">
        <v>11860</v>
      </c>
      <c r="E78" s="1">
        <v>0</v>
      </c>
      <c r="F78" s="1">
        <v>14731</v>
      </c>
      <c r="G78" s="1">
        <v>0</v>
      </c>
      <c r="I78" s="1">
        <v>395.33333333333331</v>
      </c>
      <c r="J78" s="1">
        <v>0</v>
      </c>
      <c r="K78" s="1">
        <v>491.03333333333336</v>
      </c>
      <c r="L78" s="1">
        <v>0</v>
      </c>
    </row>
    <row r="79" spans="1:12">
      <c r="A79" s="4">
        <v>1998</v>
      </c>
      <c r="B79" s="4">
        <v>7</v>
      </c>
      <c r="C79" s="1">
        <v>31</v>
      </c>
      <c r="D79" s="1">
        <v>11919</v>
      </c>
      <c r="E79" s="1">
        <v>0</v>
      </c>
      <c r="F79" s="1">
        <v>14895</v>
      </c>
      <c r="G79" s="1">
        <v>0</v>
      </c>
      <c r="I79" s="1">
        <v>384.48387096774195</v>
      </c>
      <c r="J79" s="1">
        <v>0</v>
      </c>
      <c r="K79" s="1">
        <v>480.48387096774195</v>
      </c>
      <c r="L79" s="1">
        <v>0</v>
      </c>
    </row>
    <row r="80" spans="1:12">
      <c r="A80" s="4">
        <v>1998</v>
      </c>
      <c r="B80" s="4">
        <v>8</v>
      </c>
      <c r="C80" s="1">
        <v>31</v>
      </c>
      <c r="D80" s="1">
        <v>11128</v>
      </c>
      <c r="E80" s="1">
        <v>0</v>
      </c>
      <c r="F80" s="1">
        <v>14104</v>
      </c>
      <c r="G80" s="1">
        <v>0</v>
      </c>
      <c r="I80" s="1">
        <v>358.96774193548384</v>
      </c>
      <c r="J80" s="1">
        <v>0</v>
      </c>
      <c r="K80" s="1">
        <v>454.96774193548384</v>
      </c>
      <c r="L80" s="1">
        <v>0</v>
      </c>
    </row>
    <row r="81" spans="1:12">
      <c r="A81" s="4">
        <v>1998</v>
      </c>
      <c r="B81" s="4">
        <v>9</v>
      </c>
      <c r="C81" s="1">
        <v>30</v>
      </c>
      <c r="D81" s="1">
        <v>8185</v>
      </c>
      <c r="E81" s="1">
        <v>0</v>
      </c>
      <c r="F81" s="1">
        <v>11065</v>
      </c>
      <c r="G81" s="1">
        <v>0</v>
      </c>
      <c r="I81" s="1">
        <v>272.83333333333331</v>
      </c>
      <c r="J81" s="1">
        <v>0</v>
      </c>
      <c r="K81" s="1">
        <v>368.83333333333331</v>
      </c>
      <c r="L81" s="1">
        <v>0</v>
      </c>
    </row>
    <row r="82" spans="1:12">
      <c r="A82" s="4">
        <v>1998</v>
      </c>
      <c r="B82" s="4">
        <v>10</v>
      </c>
      <c r="C82" s="1">
        <v>31</v>
      </c>
      <c r="D82" s="1">
        <v>4551</v>
      </c>
      <c r="E82" s="1">
        <v>243</v>
      </c>
      <c r="F82" s="1">
        <v>6827</v>
      </c>
      <c r="G82" s="1">
        <v>53</v>
      </c>
      <c r="I82" s="1">
        <v>146.80645161290323</v>
      </c>
      <c r="J82" s="1">
        <v>7.838709677419355</v>
      </c>
      <c r="K82" s="1">
        <v>220.2258064516129</v>
      </c>
      <c r="L82" s="1">
        <v>1.7096774193548387</v>
      </c>
    </row>
    <row r="83" spans="1:12">
      <c r="A83" s="4">
        <v>1998</v>
      </c>
      <c r="B83" s="4">
        <v>11</v>
      </c>
      <c r="C83" s="1">
        <v>30</v>
      </c>
      <c r="D83" s="1">
        <v>1497</v>
      </c>
      <c r="E83" s="1">
        <v>1093</v>
      </c>
      <c r="F83" s="1">
        <v>2939</v>
      </c>
      <c r="G83" s="1">
        <v>384</v>
      </c>
      <c r="I83" s="1">
        <v>49.9</v>
      </c>
      <c r="J83" s="1">
        <v>36.43333333333333</v>
      </c>
      <c r="K83" s="1">
        <v>97.966666666666669</v>
      </c>
      <c r="L83" s="1">
        <v>12.8</v>
      </c>
    </row>
    <row r="84" spans="1:12">
      <c r="A84" s="4">
        <v>1998</v>
      </c>
      <c r="B84" s="4">
        <v>12</v>
      </c>
      <c r="C84" s="1">
        <v>31</v>
      </c>
      <c r="D84" s="1">
        <v>902</v>
      </c>
      <c r="E84" s="1">
        <v>3609</v>
      </c>
      <c r="F84" s="1">
        <v>1874</v>
      </c>
      <c r="G84" s="1">
        <v>1929</v>
      </c>
      <c r="I84" s="1">
        <v>29.096774193548388</v>
      </c>
      <c r="J84" s="1">
        <v>116.41935483870968</v>
      </c>
      <c r="K84" s="1">
        <v>60.451612903225808</v>
      </c>
      <c r="L84" s="1">
        <v>62.225806451612904</v>
      </c>
    </row>
    <row r="85" spans="1:12">
      <c r="A85" s="4">
        <v>1999</v>
      </c>
      <c r="B85" s="4">
        <v>1</v>
      </c>
      <c r="C85" s="1">
        <v>31</v>
      </c>
      <c r="D85" s="1">
        <v>328</v>
      </c>
      <c r="E85" s="1">
        <v>5365</v>
      </c>
      <c r="F85" s="1">
        <v>1121</v>
      </c>
      <c r="G85" s="1">
        <v>3862</v>
      </c>
      <c r="I85" s="1">
        <v>10.580645161290322</v>
      </c>
      <c r="J85" s="1">
        <v>173.06451612903226</v>
      </c>
      <c r="K85" s="1">
        <v>36.161290322580648</v>
      </c>
      <c r="L85" s="1">
        <v>124.58064516129032</v>
      </c>
    </row>
    <row r="86" spans="1:12">
      <c r="A86" s="4">
        <v>1999</v>
      </c>
      <c r="B86" s="4">
        <v>2</v>
      </c>
      <c r="C86" s="1">
        <v>28</v>
      </c>
      <c r="D86" s="1">
        <v>396</v>
      </c>
      <c r="E86" s="1">
        <v>2971</v>
      </c>
      <c r="F86" s="1">
        <v>1134</v>
      </c>
      <c r="G86" s="1">
        <v>1663</v>
      </c>
      <c r="I86" s="1">
        <v>14.142857142857142</v>
      </c>
      <c r="J86" s="1">
        <v>106.10714285714286</v>
      </c>
      <c r="K86" s="1">
        <v>40.5</v>
      </c>
      <c r="L86" s="1">
        <v>59.392857142857146</v>
      </c>
    </row>
    <row r="87" spans="1:12">
      <c r="A87" s="4">
        <v>1999</v>
      </c>
      <c r="B87" s="4">
        <v>3</v>
      </c>
      <c r="C87" s="1">
        <v>31</v>
      </c>
      <c r="D87" s="1">
        <v>470</v>
      </c>
      <c r="E87" s="1">
        <v>2254</v>
      </c>
      <c r="F87" s="1">
        <v>1253</v>
      </c>
      <c r="G87" s="1">
        <v>937</v>
      </c>
      <c r="I87" s="1">
        <v>15.161290322580646</v>
      </c>
      <c r="J87" s="1">
        <v>72.709677419354833</v>
      </c>
      <c r="K87" s="1">
        <v>40.41935483870968</v>
      </c>
      <c r="L87" s="1">
        <v>30.225806451612904</v>
      </c>
    </row>
    <row r="88" spans="1:12">
      <c r="A88" s="4">
        <v>1999</v>
      </c>
      <c r="B88" s="4">
        <v>4</v>
      </c>
      <c r="C88" s="1">
        <v>30</v>
      </c>
      <c r="D88" s="1">
        <v>3680</v>
      </c>
      <c r="E88" s="1">
        <v>308</v>
      </c>
      <c r="F88" s="1">
        <v>5977</v>
      </c>
      <c r="G88" s="1">
        <v>74</v>
      </c>
      <c r="I88" s="1">
        <v>122.66666666666667</v>
      </c>
      <c r="J88" s="1">
        <v>10.266666666666667</v>
      </c>
      <c r="K88" s="1">
        <v>199.23333333333332</v>
      </c>
      <c r="L88" s="1">
        <v>2.4666666666666668</v>
      </c>
    </row>
    <row r="89" spans="1:12">
      <c r="A89" s="4">
        <v>1999</v>
      </c>
      <c r="B89" s="4">
        <v>5</v>
      </c>
      <c r="C89" s="1">
        <v>31</v>
      </c>
      <c r="D89" s="1">
        <v>5389</v>
      </c>
      <c r="E89" s="1">
        <v>47</v>
      </c>
      <c r="F89" s="1">
        <v>8099</v>
      </c>
      <c r="G89" s="1">
        <v>4</v>
      </c>
      <c r="I89" s="1">
        <v>173.83870967741936</v>
      </c>
      <c r="J89" s="1">
        <v>1.5161290322580645</v>
      </c>
      <c r="K89" s="1">
        <v>261.25806451612902</v>
      </c>
      <c r="L89" s="1">
        <v>0.12903225806451613</v>
      </c>
    </row>
    <row r="90" spans="1:12">
      <c r="A90" s="4">
        <v>1999</v>
      </c>
      <c r="B90" s="4">
        <v>6</v>
      </c>
      <c r="C90" s="1">
        <v>30</v>
      </c>
      <c r="D90" s="1">
        <v>8966</v>
      </c>
      <c r="E90" s="1">
        <v>0</v>
      </c>
      <c r="F90" s="1">
        <v>11846</v>
      </c>
      <c r="G90" s="1">
        <v>0</v>
      </c>
      <c r="I90" s="1">
        <v>298.86666666666667</v>
      </c>
      <c r="J90" s="1">
        <v>0</v>
      </c>
      <c r="K90" s="1">
        <v>394.86666666666667</v>
      </c>
      <c r="L90" s="1">
        <v>0</v>
      </c>
    </row>
    <row r="91" spans="1:12">
      <c r="A91" s="4">
        <v>1999</v>
      </c>
      <c r="B91" s="4">
        <v>7</v>
      </c>
      <c r="C91" s="1">
        <v>31</v>
      </c>
      <c r="D91" s="1">
        <v>10507</v>
      </c>
      <c r="E91" s="1">
        <v>0</v>
      </c>
      <c r="F91" s="1">
        <v>13483</v>
      </c>
      <c r="G91" s="1">
        <v>0</v>
      </c>
      <c r="I91" s="1">
        <v>338.93548387096774</v>
      </c>
      <c r="J91" s="1">
        <v>0</v>
      </c>
      <c r="K91" s="1">
        <v>434.93548387096774</v>
      </c>
      <c r="L91" s="1">
        <v>0</v>
      </c>
    </row>
    <row r="92" spans="1:12">
      <c r="A92" s="4">
        <v>1999</v>
      </c>
      <c r="B92" s="4">
        <v>8</v>
      </c>
      <c r="C92" s="1">
        <v>31</v>
      </c>
      <c r="D92" s="1">
        <v>12141</v>
      </c>
      <c r="E92" s="1">
        <v>0</v>
      </c>
      <c r="F92" s="1">
        <v>15117</v>
      </c>
      <c r="G92" s="1">
        <v>0</v>
      </c>
      <c r="I92" s="1">
        <v>391.64516129032256</v>
      </c>
      <c r="J92" s="1">
        <v>0</v>
      </c>
      <c r="K92" s="1">
        <v>487.64516129032256</v>
      </c>
      <c r="L92" s="1">
        <v>0</v>
      </c>
    </row>
    <row r="93" spans="1:12">
      <c r="A93" s="4">
        <v>1999</v>
      </c>
      <c r="B93" s="4">
        <v>9</v>
      </c>
      <c r="C93" s="1">
        <v>30</v>
      </c>
      <c r="D93" s="1">
        <v>7453</v>
      </c>
      <c r="E93" s="1">
        <v>5</v>
      </c>
      <c r="F93" s="1">
        <v>10126</v>
      </c>
      <c r="G93" s="1">
        <v>0</v>
      </c>
      <c r="I93" s="1">
        <v>248.43333333333334</v>
      </c>
      <c r="J93" s="1">
        <v>0.16666666666666666</v>
      </c>
      <c r="K93" s="1">
        <v>337.53333333333336</v>
      </c>
      <c r="L93" s="1">
        <v>0</v>
      </c>
    </row>
    <row r="94" spans="1:12">
      <c r="A94" s="4">
        <v>1999</v>
      </c>
      <c r="B94" s="4">
        <v>10</v>
      </c>
      <c r="C94" s="1">
        <v>31</v>
      </c>
      <c r="D94" s="1">
        <v>3757</v>
      </c>
      <c r="E94" s="1">
        <v>694</v>
      </c>
      <c r="F94" s="1">
        <v>5860</v>
      </c>
      <c r="G94" s="1">
        <v>268</v>
      </c>
      <c r="I94" s="1">
        <v>121.19354838709677</v>
      </c>
      <c r="J94" s="1">
        <v>22.387096774193548</v>
      </c>
      <c r="K94" s="1">
        <v>189.03225806451613</v>
      </c>
      <c r="L94" s="1">
        <v>8.6451612903225801</v>
      </c>
    </row>
    <row r="95" spans="1:12">
      <c r="A95" s="4">
        <v>1999</v>
      </c>
      <c r="B95" s="4">
        <v>11</v>
      </c>
      <c r="C95" s="1">
        <v>30</v>
      </c>
      <c r="D95" s="1">
        <v>838</v>
      </c>
      <c r="E95" s="1">
        <v>2128</v>
      </c>
      <c r="F95" s="1">
        <v>1734</v>
      </c>
      <c r="G95" s="1">
        <v>1011</v>
      </c>
      <c r="I95" s="1">
        <v>27.933333333333334</v>
      </c>
      <c r="J95" s="1">
        <v>70.933333333333337</v>
      </c>
      <c r="K95" s="1">
        <v>57.8</v>
      </c>
      <c r="L95" s="1">
        <v>33.700000000000003</v>
      </c>
    </row>
    <row r="96" spans="1:12">
      <c r="A96" s="4">
        <v>1999</v>
      </c>
      <c r="B96" s="4">
        <v>12</v>
      </c>
      <c r="C96" s="1">
        <v>31</v>
      </c>
      <c r="D96" s="1">
        <v>161</v>
      </c>
      <c r="E96" s="1">
        <v>5611</v>
      </c>
      <c r="F96" s="1">
        <v>537</v>
      </c>
      <c r="G96" s="1">
        <v>3358</v>
      </c>
      <c r="I96" s="1">
        <v>5.193548387096774</v>
      </c>
      <c r="J96" s="1">
        <v>181</v>
      </c>
      <c r="K96" s="1">
        <v>17.322580645161292</v>
      </c>
      <c r="L96" s="1">
        <v>108.3225806451613</v>
      </c>
    </row>
    <row r="97" spans="1:12">
      <c r="A97" s="4">
        <v>2000</v>
      </c>
      <c r="B97" s="4">
        <v>1</v>
      </c>
      <c r="C97" s="1">
        <v>31</v>
      </c>
      <c r="D97" s="1">
        <v>311</v>
      </c>
      <c r="E97" s="1">
        <v>5831</v>
      </c>
      <c r="F97" s="1">
        <v>915</v>
      </c>
      <c r="G97" s="1">
        <v>3847</v>
      </c>
      <c r="I97" s="1">
        <v>10.03225806451613</v>
      </c>
      <c r="J97" s="1">
        <v>188.09677419354838</v>
      </c>
      <c r="K97" s="1">
        <v>29.516129032258064</v>
      </c>
      <c r="L97" s="1">
        <v>124.09677419354838</v>
      </c>
    </row>
    <row r="98" spans="1:12">
      <c r="A98" s="4">
        <v>2000</v>
      </c>
      <c r="B98" s="4">
        <v>2</v>
      </c>
      <c r="C98" s="1">
        <v>29</v>
      </c>
      <c r="D98" s="1">
        <v>467</v>
      </c>
      <c r="E98" s="1">
        <v>3560</v>
      </c>
      <c r="F98" s="1">
        <v>1250</v>
      </c>
      <c r="G98" s="1">
        <v>2109</v>
      </c>
      <c r="I98" s="1">
        <v>16.103448275862068</v>
      </c>
      <c r="J98" s="1">
        <v>122.75862068965517</v>
      </c>
      <c r="K98" s="1">
        <v>43.103448275862071</v>
      </c>
      <c r="L98" s="1">
        <v>72.724137931034477</v>
      </c>
    </row>
    <row r="99" spans="1:12">
      <c r="A99" s="4">
        <v>2000</v>
      </c>
      <c r="B99" s="4">
        <v>3</v>
      </c>
      <c r="C99" s="1">
        <v>31</v>
      </c>
      <c r="D99" s="1">
        <v>1294</v>
      </c>
      <c r="E99" s="1">
        <v>1164</v>
      </c>
      <c r="F99" s="1">
        <v>2735</v>
      </c>
      <c r="G99" s="1">
        <v>473</v>
      </c>
      <c r="I99" s="1">
        <v>41.741935483870968</v>
      </c>
      <c r="J99" s="1">
        <v>37.548387096774192</v>
      </c>
      <c r="K99" s="1">
        <v>88.225806451612897</v>
      </c>
      <c r="L99" s="1">
        <v>15.258064516129032</v>
      </c>
    </row>
    <row r="100" spans="1:12">
      <c r="A100" s="4">
        <v>2000</v>
      </c>
      <c r="B100" s="4">
        <v>4</v>
      </c>
      <c r="C100" s="1">
        <v>30</v>
      </c>
      <c r="D100" s="1">
        <v>1937</v>
      </c>
      <c r="E100" s="1">
        <v>776</v>
      </c>
      <c r="F100" s="1">
        <v>3547</v>
      </c>
      <c r="G100" s="1">
        <v>309</v>
      </c>
      <c r="I100" s="1">
        <v>64.566666666666663</v>
      </c>
      <c r="J100" s="1">
        <v>25.866666666666667</v>
      </c>
      <c r="K100" s="1">
        <v>118.23333333333333</v>
      </c>
      <c r="L100" s="1">
        <v>10.3</v>
      </c>
    </row>
    <row r="101" spans="1:12">
      <c r="A101" s="4">
        <v>2000</v>
      </c>
      <c r="B101" s="4">
        <v>5</v>
      </c>
      <c r="C101" s="1">
        <v>31</v>
      </c>
      <c r="D101" s="1">
        <v>7169</v>
      </c>
      <c r="E101" s="1">
        <v>1</v>
      </c>
      <c r="F101" s="1">
        <v>10024</v>
      </c>
      <c r="G101" s="1">
        <v>0</v>
      </c>
      <c r="I101" s="1">
        <v>231.25806451612902</v>
      </c>
      <c r="J101" s="1">
        <v>3.2258064516129031E-2</v>
      </c>
      <c r="K101" s="1">
        <v>323.35483870967744</v>
      </c>
      <c r="L101" s="1">
        <v>0</v>
      </c>
    </row>
    <row r="102" spans="1:12">
      <c r="A102" s="4">
        <v>2000</v>
      </c>
      <c r="B102" s="4">
        <v>6</v>
      </c>
      <c r="C102" s="1">
        <v>30</v>
      </c>
      <c r="D102" s="1">
        <v>9505</v>
      </c>
      <c r="E102" s="1">
        <v>0</v>
      </c>
      <c r="F102" s="1">
        <v>12372</v>
      </c>
      <c r="G102" s="1">
        <v>0</v>
      </c>
      <c r="I102" s="1">
        <v>316.83333333333331</v>
      </c>
      <c r="J102" s="1">
        <v>0</v>
      </c>
      <c r="K102" s="1">
        <v>412.4</v>
      </c>
      <c r="L102" s="1">
        <v>0</v>
      </c>
    </row>
    <row r="103" spans="1:12">
      <c r="A103" s="4">
        <v>2000</v>
      </c>
      <c r="B103" s="4">
        <v>7</v>
      </c>
      <c r="C103" s="1">
        <v>31</v>
      </c>
      <c r="D103" s="1">
        <v>13049</v>
      </c>
      <c r="E103" s="1">
        <v>0</v>
      </c>
      <c r="F103" s="1">
        <v>16025</v>
      </c>
      <c r="G103" s="1">
        <v>0</v>
      </c>
      <c r="I103" s="1">
        <v>420.93548387096774</v>
      </c>
      <c r="J103" s="1">
        <v>0</v>
      </c>
      <c r="K103" s="1">
        <v>516.93548387096769</v>
      </c>
      <c r="L103" s="1">
        <v>0</v>
      </c>
    </row>
    <row r="104" spans="1:12">
      <c r="A104" s="4">
        <v>2000</v>
      </c>
      <c r="B104" s="4">
        <v>8</v>
      </c>
      <c r="C104" s="1">
        <v>31</v>
      </c>
      <c r="D104" s="1">
        <v>11695</v>
      </c>
      <c r="E104" s="1">
        <v>0</v>
      </c>
      <c r="F104" s="1">
        <v>14671</v>
      </c>
      <c r="G104" s="1">
        <v>0</v>
      </c>
      <c r="I104" s="1">
        <v>377.25806451612902</v>
      </c>
      <c r="J104" s="1">
        <v>0</v>
      </c>
      <c r="K104" s="1">
        <v>473.25806451612902</v>
      </c>
      <c r="L104" s="1">
        <v>0</v>
      </c>
    </row>
    <row r="105" spans="1:12">
      <c r="A105" s="4">
        <v>2000</v>
      </c>
      <c r="B105" s="4">
        <v>9</v>
      </c>
      <c r="C105" s="1">
        <v>30</v>
      </c>
      <c r="D105" s="1">
        <v>7304</v>
      </c>
      <c r="E105" s="1">
        <v>31</v>
      </c>
      <c r="F105" s="1">
        <v>9984</v>
      </c>
      <c r="G105" s="1">
        <v>0</v>
      </c>
      <c r="I105" s="1">
        <v>243.46666666666667</v>
      </c>
      <c r="J105" s="1">
        <v>1.0333333333333334</v>
      </c>
      <c r="K105" s="1">
        <v>332.8</v>
      </c>
      <c r="L105" s="1">
        <v>0</v>
      </c>
    </row>
    <row r="106" spans="1:12">
      <c r="A106" s="4">
        <v>2000</v>
      </c>
      <c r="B106" s="4">
        <v>10</v>
      </c>
      <c r="C106" s="1">
        <v>31</v>
      </c>
      <c r="D106" s="1">
        <v>3455</v>
      </c>
      <c r="E106" s="1">
        <v>698</v>
      </c>
      <c r="F106" s="1">
        <v>5451</v>
      </c>
      <c r="G106" s="1">
        <v>295</v>
      </c>
      <c r="I106" s="1">
        <v>111.45161290322581</v>
      </c>
      <c r="J106" s="1">
        <v>22.516129032258064</v>
      </c>
      <c r="K106" s="1">
        <v>175.83870967741936</v>
      </c>
      <c r="L106" s="1">
        <v>9.5161290322580641</v>
      </c>
    </row>
    <row r="107" spans="1:12">
      <c r="A107" s="4">
        <v>2000</v>
      </c>
      <c r="B107" s="4">
        <v>11</v>
      </c>
      <c r="C107" s="1">
        <v>30</v>
      </c>
      <c r="D107" s="1">
        <v>1297</v>
      </c>
      <c r="E107" s="1">
        <v>4080</v>
      </c>
      <c r="F107" s="1">
        <v>2187</v>
      </c>
      <c r="G107" s="1">
        <v>2348</v>
      </c>
      <c r="I107" s="1">
        <v>43.233333333333334</v>
      </c>
      <c r="J107" s="1">
        <v>136</v>
      </c>
      <c r="K107" s="1">
        <v>72.900000000000006</v>
      </c>
      <c r="L107" s="1">
        <v>78.266666666666666</v>
      </c>
    </row>
    <row r="108" spans="1:12">
      <c r="A108" s="4">
        <v>2000</v>
      </c>
      <c r="B108" s="4">
        <v>12</v>
      </c>
      <c r="C108" s="1">
        <v>31</v>
      </c>
      <c r="D108" s="1">
        <v>118</v>
      </c>
      <c r="E108" s="1">
        <v>9257</v>
      </c>
      <c r="F108" s="1">
        <v>319</v>
      </c>
      <c r="G108" s="1">
        <v>6382</v>
      </c>
      <c r="I108" s="1">
        <v>3.806451612903226</v>
      </c>
      <c r="J108" s="1">
        <v>298.61290322580646</v>
      </c>
      <c r="K108" s="1">
        <v>10.290322580645162</v>
      </c>
      <c r="L108" s="1">
        <v>205.87096774193549</v>
      </c>
    </row>
    <row r="109" spans="1:12">
      <c r="A109" s="4">
        <v>2001</v>
      </c>
      <c r="B109" s="4">
        <v>1</v>
      </c>
      <c r="C109" s="1">
        <v>31</v>
      </c>
      <c r="D109" s="1">
        <v>9</v>
      </c>
      <c r="E109" s="1">
        <v>8726</v>
      </c>
      <c r="F109" s="1">
        <v>169</v>
      </c>
      <c r="G109" s="1">
        <v>6115</v>
      </c>
      <c r="I109" s="1">
        <v>0.29032258064516131</v>
      </c>
      <c r="J109" s="1">
        <v>281.48387096774195</v>
      </c>
      <c r="K109" s="1">
        <v>5.4516129032258061</v>
      </c>
      <c r="L109" s="1">
        <v>197.25806451612902</v>
      </c>
    </row>
    <row r="110" spans="1:12">
      <c r="A110" s="4">
        <v>2001</v>
      </c>
      <c r="B110" s="4">
        <v>2</v>
      </c>
      <c r="C110" s="1">
        <v>28</v>
      </c>
      <c r="D110" s="1">
        <v>377</v>
      </c>
      <c r="E110" s="1">
        <v>3237</v>
      </c>
      <c r="F110" s="1">
        <v>1063</v>
      </c>
      <c r="G110" s="1">
        <v>1919</v>
      </c>
      <c r="I110" s="1">
        <v>13.464285714285714</v>
      </c>
      <c r="J110" s="1">
        <v>115.60714285714286</v>
      </c>
      <c r="K110" s="1">
        <v>37.964285714285715</v>
      </c>
      <c r="L110" s="1">
        <v>68.535714285714292</v>
      </c>
    </row>
    <row r="111" spans="1:12">
      <c r="A111" s="4">
        <v>2001</v>
      </c>
      <c r="B111" s="4">
        <v>3</v>
      </c>
      <c r="C111" s="1">
        <v>31</v>
      </c>
      <c r="D111" s="1">
        <v>477</v>
      </c>
      <c r="E111" s="1">
        <v>2754</v>
      </c>
      <c r="F111" s="1">
        <v>1194</v>
      </c>
      <c r="G111" s="1">
        <v>1247</v>
      </c>
      <c r="I111" s="1">
        <v>15.387096774193548</v>
      </c>
      <c r="J111" s="1">
        <v>88.838709677419359</v>
      </c>
      <c r="K111" s="1">
        <v>38.516129032258064</v>
      </c>
      <c r="L111" s="1">
        <v>40.225806451612904</v>
      </c>
    </row>
    <row r="112" spans="1:12">
      <c r="A112" s="4">
        <v>2001</v>
      </c>
      <c r="B112" s="4">
        <v>4</v>
      </c>
      <c r="C112" s="1">
        <v>30</v>
      </c>
      <c r="D112" s="1">
        <v>2658</v>
      </c>
      <c r="E112" s="1">
        <v>500</v>
      </c>
      <c r="F112" s="1">
        <v>4666</v>
      </c>
      <c r="G112" s="1">
        <v>185</v>
      </c>
      <c r="I112" s="1">
        <v>88.6</v>
      </c>
      <c r="J112" s="1">
        <v>16.666666666666668</v>
      </c>
      <c r="K112" s="1">
        <v>155.53333333333333</v>
      </c>
      <c r="L112" s="1">
        <v>6.166666666666667</v>
      </c>
    </row>
    <row r="113" spans="1:12">
      <c r="A113" s="4">
        <v>2001</v>
      </c>
      <c r="B113" s="4">
        <v>5</v>
      </c>
      <c r="C113" s="1">
        <v>31</v>
      </c>
      <c r="D113" s="1">
        <v>5791</v>
      </c>
      <c r="E113" s="1">
        <v>16</v>
      </c>
      <c r="F113" s="1">
        <v>8384</v>
      </c>
      <c r="G113" s="1">
        <v>0</v>
      </c>
      <c r="I113" s="1">
        <v>186.80645161290323</v>
      </c>
      <c r="J113" s="1">
        <v>0.5161290322580645</v>
      </c>
      <c r="K113" s="1">
        <v>270.45161290322579</v>
      </c>
      <c r="L113" s="1">
        <v>0</v>
      </c>
    </row>
    <row r="114" spans="1:12">
      <c r="A114" s="4">
        <v>2001</v>
      </c>
      <c r="B114" s="4">
        <v>6</v>
      </c>
      <c r="C114" s="1">
        <v>30</v>
      </c>
      <c r="D114" s="1">
        <v>8714</v>
      </c>
      <c r="E114" s="1">
        <v>0</v>
      </c>
      <c r="F114" s="1">
        <v>11593</v>
      </c>
      <c r="G114" s="1">
        <v>0</v>
      </c>
      <c r="I114" s="1">
        <v>290.46666666666664</v>
      </c>
      <c r="J114" s="1">
        <v>0</v>
      </c>
      <c r="K114" s="1">
        <v>386.43333333333334</v>
      </c>
      <c r="L114" s="1">
        <v>0</v>
      </c>
    </row>
    <row r="115" spans="1:12">
      <c r="A115" s="4">
        <v>2001</v>
      </c>
      <c r="B115" s="4">
        <v>7</v>
      </c>
      <c r="C115" s="1">
        <v>31</v>
      </c>
      <c r="D115" s="1">
        <v>10671</v>
      </c>
      <c r="E115" s="1">
        <v>0</v>
      </c>
      <c r="F115" s="1">
        <v>13647</v>
      </c>
      <c r="G115" s="1">
        <v>0</v>
      </c>
      <c r="I115" s="1">
        <v>344.22580645161293</v>
      </c>
      <c r="J115" s="1">
        <v>0</v>
      </c>
      <c r="K115" s="1">
        <v>440.22580645161293</v>
      </c>
      <c r="L115" s="1">
        <v>0</v>
      </c>
    </row>
    <row r="116" spans="1:12">
      <c r="A116" s="4">
        <v>2001</v>
      </c>
      <c r="B116" s="4">
        <v>8</v>
      </c>
      <c r="C116" s="1">
        <v>31</v>
      </c>
      <c r="D116" s="1">
        <v>9551</v>
      </c>
      <c r="E116" s="1">
        <v>0</v>
      </c>
      <c r="F116" s="1">
        <v>12527</v>
      </c>
      <c r="G116" s="1">
        <v>0</v>
      </c>
      <c r="I116" s="1">
        <v>308.09677419354841</v>
      </c>
      <c r="J116" s="1">
        <v>0</v>
      </c>
      <c r="K116" s="1">
        <v>404.09677419354841</v>
      </c>
      <c r="L116" s="1">
        <v>0</v>
      </c>
    </row>
    <row r="117" spans="1:12">
      <c r="A117" s="4">
        <v>2001</v>
      </c>
      <c r="B117" s="4">
        <v>9</v>
      </c>
      <c r="C117" s="1">
        <v>30</v>
      </c>
      <c r="D117" s="1">
        <v>6879</v>
      </c>
      <c r="E117" s="1">
        <v>95</v>
      </c>
      <c r="F117" s="1">
        <v>9495</v>
      </c>
      <c r="G117" s="1">
        <v>13</v>
      </c>
      <c r="I117" s="1">
        <v>229.3</v>
      </c>
      <c r="J117" s="1">
        <v>3.1666666666666665</v>
      </c>
      <c r="K117" s="1">
        <v>316.5</v>
      </c>
      <c r="L117" s="1">
        <v>0.43333333333333335</v>
      </c>
    </row>
    <row r="118" spans="1:12">
      <c r="A118" s="4">
        <v>2001</v>
      </c>
      <c r="B118" s="4">
        <v>10</v>
      </c>
      <c r="C118" s="1">
        <v>31</v>
      </c>
      <c r="D118" s="1">
        <v>2974</v>
      </c>
      <c r="E118" s="1">
        <v>1039</v>
      </c>
      <c r="F118" s="1">
        <v>4735</v>
      </c>
      <c r="G118" s="1">
        <v>403</v>
      </c>
      <c r="I118" s="1">
        <v>95.935483870967744</v>
      </c>
      <c r="J118" s="1">
        <v>33.516129032258064</v>
      </c>
      <c r="K118" s="1">
        <v>152.74193548387098</v>
      </c>
      <c r="L118" s="1">
        <v>13</v>
      </c>
    </row>
    <row r="119" spans="1:12">
      <c r="A119" s="4">
        <v>2001</v>
      </c>
      <c r="B119" s="4">
        <v>11</v>
      </c>
      <c r="C119" s="1">
        <v>30</v>
      </c>
      <c r="D119" s="1">
        <v>1895</v>
      </c>
      <c r="E119" s="1">
        <v>957</v>
      </c>
      <c r="F119" s="1">
        <v>3381</v>
      </c>
      <c r="G119" s="1">
        <v>309</v>
      </c>
      <c r="I119" s="1">
        <v>63.166666666666664</v>
      </c>
      <c r="J119" s="1">
        <v>31.9</v>
      </c>
      <c r="K119" s="1">
        <v>112.7</v>
      </c>
      <c r="L119" s="1">
        <v>10.3</v>
      </c>
    </row>
    <row r="120" spans="1:12">
      <c r="A120" s="4">
        <v>2001</v>
      </c>
      <c r="B120" s="4">
        <v>12</v>
      </c>
      <c r="C120" s="1">
        <v>31</v>
      </c>
      <c r="D120" s="1">
        <v>599</v>
      </c>
      <c r="E120" s="1">
        <v>4346</v>
      </c>
      <c r="F120" s="1">
        <v>1374</v>
      </c>
      <c r="G120" s="1">
        <v>2565</v>
      </c>
      <c r="I120" s="1">
        <v>19.322580645161292</v>
      </c>
      <c r="J120" s="1">
        <v>140.19354838709677</v>
      </c>
      <c r="K120" s="1">
        <v>44.322580645161288</v>
      </c>
      <c r="L120" s="1">
        <v>82.741935483870961</v>
      </c>
    </row>
    <row r="121" spans="1:12">
      <c r="A121" s="4">
        <v>2002</v>
      </c>
      <c r="B121" s="4">
        <v>1</v>
      </c>
      <c r="C121" s="1">
        <v>31</v>
      </c>
      <c r="D121" s="1">
        <v>308</v>
      </c>
      <c r="E121" s="1">
        <v>6141</v>
      </c>
      <c r="F121" s="1">
        <v>905</v>
      </c>
      <c r="G121" s="1">
        <v>4091</v>
      </c>
      <c r="I121" s="1">
        <v>9.935483870967742</v>
      </c>
      <c r="J121" s="1">
        <v>198.09677419354838</v>
      </c>
      <c r="K121" s="1">
        <v>29.193548387096776</v>
      </c>
      <c r="L121" s="1">
        <v>131.96774193548387</v>
      </c>
    </row>
    <row r="122" spans="1:12">
      <c r="A122" s="4">
        <v>2002</v>
      </c>
      <c r="B122" s="4">
        <v>2</v>
      </c>
      <c r="C122" s="1">
        <v>28</v>
      </c>
      <c r="D122" s="1">
        <v>59</v>
      </c>
      <c r="E122" s="1">
        <v>5875</v>
      </c>
      <c r="F122" s="1">
        <v>274</v>
      </c>
      <c r="G122" s="1">
        <v>3608</v>
      </c>
      <c r="I122" s="1">
        <v>2.1071428571428572</v>
      </c>
      <c r="J122" s="1">
        <v>209.82142857142858</v>
      </c>
      <c r="K122" s="1">
        <v>9.7857142857142865</v>
      </c>
      <c r="L122" s="1">
        <v>128.85714285714286</v>
      </c>
    </row>
    <row r="123" spans="1:12">
      <c r="A123" s="4">
        <v>2002</v>
      </c>
      <c r="B123" s="4">
        <v>3</v>
      </c>
      <c r="C123" s="1">
        <v>31</v>
      </c>
      <c r="D123" s="1">
        <v>764</v>
      </c>
      <c r="E123" s="1">
        <v>3382</v>
      </c>
      <c r="F123" s="1">
        <v>1937</v>
      </c>
      <c r="G123" s="1">
        <v>2074</v>
      </c>
      <c r="I123" s="1">
        <v>24.64516129032258</v>
      </c>
      <c r="J123" s="1">
        <v>109.09677419354838</v>
      </c>
      <c r="K123" s="1">
        <v>62.483870967741936</v>
      </c>
      <c r="L123" s="1">
        <v>66.903225806451616</v>
      </c>
    </row>
    <row r="124" spans="1:12">
      <c r="A124" s="4">
        <v>2002</v>
      </c>
      <c r="B124" s="4">
        <v>4</v>
      </c>
      <c r="C124" s="1">
        <v>30</v>
      </c>
      <c r="D124" s="1">
        <v>3347</v>
      </c>
      <c r="E124" s="1">
        <v>241</v>
      </c>
      <c r="F124" s="1">
        <v>5614</v>
      </c>
      <c r="G124" s="1">
        <v>60</v>
      </c>
      <c r="I124" s="1">
        <v>111.56666666666666</v>
      </c>
      <c r="J124" s="1">
        <v>8.0333333333333332</v>
      </c>
      <c r="K124" s="1">
        <v>187.13333333333333</v>
      </c>
      <c r="L124" s="1">
        <v>2</v>
      </c>
    </row>
    <row r="125" spans="1:12">
      <c r="A125" s="4">
        <v>2002</v>
      </c>
      <c r="B125" s="4">
        <v>5</v>
      </c>
      <c r="C125" s="1">
        <v>31</v>
      </c>
      <c r="D125" s="1">
        <v>6501</v>
      </c>
      <c r="E125" s="1">
        <v>108</v>
      </c>
      <c r="F125" s="1">
        <v>9078</v>
      </c>
      <c r="G125" s="1">
        <v>12</v>
      </c>
      <c r="I125" s="1">
        <v>209.70967741935485</v>
      </c>
      <c r="J125" s="1">
        <v>3.4838709677419355</v>
      </c>
      <c r="K125" s="1">
        <v>292.83870967741933</v>
      </c>
      <c r="L125" s="1">
        <v>0.38709677419354838</v>
      </c>
    </row>
    <row r="126" spans="1:12">
      <c r="A126" s="4">
        <v>2002</v>
      </c>
      <c r="B126" s="4">
        <v>6</v>
      </c>
      <c r="C126" s="1">
        <v>30</v>
      </c>
      <c r="D126" s="1">
        <v>9032</v>
      </c>
      <c r="E126" s="1">
        <v>0</v>
      </c>
      <c r="F126" s="1">
        <v>11912</v>
      </c>
      <c r="G126" s="1">
        <v>0</v>
      </c>
      <c r="I126" s="1">
        <v>301.06666666666666</v>
      </c>
      <c r="J126" s="1">
        <v>0</v>
      </c>
      <c r="K126" s="1">
        <v>397.06666666666666</v>
      </c>
      <c r="L126" s="1">
        <v>0</v>
      </c>
    </row>
    <row r="127" spans="1:12">
      <c r="A127" s="4">
        <v>2002</v>
      </c>
      <c r="B127" s="4">
        <v>7</v>
      </c>
      <c r="C127" s="1">
        <v>31</v>
      </c>
      <c r="D127" s="1">
        <v>10481</v>
      </c>
      <c r="E127" s="1">
        <v>0</v>
      </c>
      <c r="F127" s="1">
        <v>13457</v>
      </c>
      <c r="G127" s="1">
        <v>0</v>
      </c>
      <c r="I127" s="1">
        <v>338.09677419354841</v>
      </c>
      <c r="J127" s="1">
        <v>0</v>
      </c>
      <c r="K127" s="1">
        <v>434.09677419354841</v>
      </c>
      <c r="L127" s="1">
        <v>0</v>
      </c>
    </row>
    <row r="128" spans="1:12">
      <c r="A128" s="4">
        <v>2002</v>
      </c>
      <c r="B128" s="4">
        <v>8</v>
      </c>
      <c r="C128" s="1">
        <v>31</v>
      </c>
      <c r="D128" s="1">
        <v>9971</v>
      </c>
      <c r="E128" s="1">
        <v>0</v>
      </c>
      <c r="F128" s="1">
        <v>12947</v>
      </c>
      <c r="G128" s="1">
        <v>0</v>
      </c>
      <c r="I128" s="1">
        <v>321.64516129032256</v>
      </c>
      <c r="J128" s="1">
        <v>0</v>
      </c>
      <c r="K128" s="1">
        <v>417.64516129032256</v>
      </c>
      <c r="L128" s="1">
        <v>0</v>
      </c>
    </row>
    <row r="129" spans="1:12">
      <c r="A129" s="4">
        <v>2002</v>
      </c>
      <c r="B129" s="4">
        <v>9</v>
      </c>
      <c r="C129" s="1">
        <v>30</v>
      </c>
      <c r="D129" s="1">
        <v>8965</v>
      </c>
      <c r="E129" s="1">
        <v>0</v>
      </c>
      <c r="F129" s="1">
        <v>11845</v>
      </c>
      <c r="G129" s="1">
        <v>0</v>
      </c>
      <c r="I129" s="1">
        <v>298.83333333333331</v>
      </c>
      <c r="J129" s="1">
        <v>0</v>
      </c>
      <c r="K129" s="1">
        <v>394.83333333333331</v>
      </c>
      <c r="L129" s="1">
        <v>0</v>
      </c>
    </row>
    <row r="130" spans="1:12">
      <c r="A130" s="4">
        <v>2002</v>
      </c>
      <c r="B130" s="4">
        <v>10</v>
      </c>
      <c r="C130" s="1">
        <v>31</v>
      </c>
      <c r="D130" s="1">
        <v>4973</v>
      </c>
      <c r="E130" s="1">
        <v>120</v>
      </c>
      <c r="F130" s="1">
        <v>7536</v>
      </c>
      <c r="G130" s="1">
        <v>0</v>
      </c>
      <c r="I130" s="1">
        <v>160.41935483870967</v>
      </c>
      <c r="J130" s="1">
        <v>3.870967741935484</v>
      </c>
      <c r="K130" s="1">
        <v>243.09677419354838</v>
      </c>
      <c r="L130" s="1">
        <v>0</v>
      </c>
    </row>
    <row r="131" spans="1:12">
      <c r="A131" s="4">
        <v>2002</v>
      </c>
      <c r="B131" s="4">
        <v>11</v>
      </c>
      <c r="C131" s="1">
        <v>30</v>
      </c>
      <c r="D131" s="1">
        <v>702</v>
      </c>
      <c r="E131" s="1">
        <v>3508</v>
      </c>
      <c r="F131" s="1">
        <v>1398</v>
      </c>
      <c r="G131" s="1">
        <v>1869</v>
      </c>
      <c r="I131" s="1">
        <v>23.4</v>
      </c>
      <c r="J131" s="1">
        <v>116.93333333333334</v>
      </c>
      <c r="K131" s="1">
        <v>46.6</v>
      </c>
      <c r="L131" s="1">
        <v>62.3</v>
      </c>
    </row>
    <row r="132" spans="1:12">
      <c r="A132" s="4">
        <v>2002</v>
      </c>
      <c r="B132" s="4">
        <v>12</v>
      </c>
      <c r="C132" s="1">
        <v>31</v>
      </c>
      <c r="D132" s="1">
        <v>114</v>
      </c>
      <c r="E132" s="1">
        <v>6273</v>
      </c>
      <c r="F132" s="1">
        <v>419</v>
      </c>
      <c r="G132" s="1">
        <v>3837</v>
      </c>
      <c r="I132" s="1">
        <v>3.6774193548387095</v>
      </c>
      <c r="J132" s="1">
        <v>202.35483870967741</v>
      </c>
      <c r="K132" s="1">
        <v>13.516129032258064</v>
      </c>
      <c r="L132" s="1">
        <v>123.7741935483871</v>
      </c>
    </row>
    <row r="133" spans="1:12">
      <c r="A133" s="4">
        <v>2003</v>
      </c>
      <c r="B133" s="4">
        <v>1</v>
      </c>
      <c r="C133" s="1">
        <v>31</v>
      </c>
      <c r="D133" s="1">
        <v>25</v>
      </c>
      <c r="E133" s="1">
        <v>9486</v>
      </c>
      <c r="F133" s="1">
        <v>153</v>
      </c>
      <c r="G133" s="1">
        <v>6588</v>
      </c>
      <c r="I133" s="1">
        <v>0.80645161290322576</v>
      </c>
      <c r="J133" s="1">
        <v>306</v>
      </c>
      <c r="K133" s="1">
        <v>4.935483870967742</v>
      </c>
      <c r="L133" s="1">
        <v>212.51612903225808</v>
      </c>
    </row>
    <row r="134" spans="1:12">
      <c r="A134" s="4">
        <v>2003</v>
      </c>
      <c r="B134" s="4">
        <v>2</v>
      </c>
      <c r="C134" s="1">
        <v>28</v>
      </c>
      <c r="D134" s="1">
        <v>76</v>
      </c>
      <c r="E134" s="1">
        <v>4248</v>
      </c>
      <c r="F134" s="1">
        <v>364</v>
      </c>
      <c r="G134" s="1">
        <v>2260</v>
      </c>
      <c r="I134" s="1">
        <v>2.7142857142857144</v>
      </c>
      <c r="J134" s="1">
        <v>151.71428571428572</v>
      </c>
      <c r="K134" s="1">
        <v>13</v>
      </c>
      <c r="L134" s="1">
        <v>80.714285714285708</v>
      </c>
    </row>
    <row r="135" spans="1:12">
      <c r="A135" s="4">
        <v>2003</v>
      </c>
      <c r="B135" s="4">
        <v>3</v>
      </c>
      <c r="C135" s="1">
        <v>31</v>
      </c>
      <c r="D135" s="1">
        <v>995</v>
      </c>
      <c r="E135" s="1">
        <v>1155</v>
      </c>
      <c r="F135" s="1">
        <v>2183</v>
      </c>
      <c r="G135" s="1">
        <v>457</v>
      </c>
      <c r="I135" s="1">
        <v>32.096774193548384</v>
      </c>
      <c r="J135" s="1">
        <v>37.258064516129032</v>
      </c>
      <c r="K135" s="1">
        <v>70.41935483870968</v>
      </c>
      <c r="L135" s="1">
        <v>14.741935483870968</v>
      </c>
    </row>
    <row r="136" spans="1:12">
      <c r="A136" s="4">
        <v>2003</v>
      </c>
      <c r="B136" s="4">
        <v>4</v>
      </c>
      <c r="C136" s="1">
        <v>30</v>
      </c>
      <c r="D136" s="1">
        <v>2529</v>
      </c>
      <c r="E136" s="1">
        <v>609</v>
      </c>
      <c r="F136" s="1">
        <v>4500</v>
      </c>
      <c r="G136" s="1">
        <v>240</v>
      </c>
      <c r="I136" s="1">
        <v>84.3</v>
      </c>
      <c r="J136" s="1">
        <v>20.3</v>
      </c>
      <c r="K136" s="1">
        <v>150</v>
      </c>
      <c r="L136" s="1">
        <v>8</v>
      </c>
    </row>
    <row r="137" spans="1:12">
      <c r="A137" s="4">
        <v>2003</v>
      </c>
      <c r="B137" s="4">
        <v>5</v>
      </c>
      <c r="C137" s="1">
        <v>31</v>
      </c>
      <c r="D137" s="1">
        <v>7097</v>
      </c>
      <c r="E137" s="1">
        <v>0</v>
      </c>
      <c r="F137" s="1">
        <v>10010</v>
      </c>
      <c r="G137" s="1">
        <v>0</v>
      </c>
      <c r="I137" s="1">
        <v>228.93548387096774</v>
      </c>
      <c r="J137" s="1">
        <v>0</v>
      </c>
      <c r="K137" s="1">
        <v>322.90322580645159</v>
      </c>
      <c r="L137" s="1">
        <v>0</v>
      </c>
    </row>
    <row r="138" spans="1:12">
      <c r="A138" s="4">
        <v>2003</v>
      </c>
      <c r="B138" s="4">
        <v>6</v>
      </c>
      <c r="C138" s="1">
        <v>30</v>
      </c>
      <c r="D138" s="1">
        <v>8711</v>
      </c>
      <c r="E138" s="1">
        <v>0</v>
      </c>
      <c r="F138" s="1">
        <v>11591</v>
      </c>
      <c r="G138" s="1">
        <v>0</v>
      </c>
      <c r="I138" s="1">
        <v>290.36666666666667</v>
      </c>
      <c r="J138" s="1">
        <v>0</v>
      </c>
      <c r="K138" s="1">
        <v>386.36666666666667</v>
      </c>
      <c r="L138" s="1">
        <v>0</v>
      </c>
    </row>
    <row r="139" spans="1:12">
      <c r="A139" s="4">
        <v>2003</v>
      </c>
      <c r="B139" s="4">
        <v>7</v>
      </c>
      <c r="C139" s="1">
        <v>31</v>
      </c>
      <c r="D139" s="1">
        <v>8954</v>
      </c>
      <c r="E139" s="1">
        <v>0</v>
      </c>
      <c r="F139" s="1">
        <v>11930</v>
      </c>
      <c r="G139" s="1">
        <v>0</v>
      </c>
      <c r="I139" s="1">
        <v>288.83870967741933</v>
      </c>
      <c r="J139" s="1">
        <v>0</v>
      </c>
      <c r="K139" s="1">
        <v>384.83870967741933</v>
      </c>
      <c r="L139" s="1">
        <v>0</v>
      </c>
    </row>
    <row r="140" spans="1:12">
      <c r="A140" s="4">
        <v>2003</v>
      </c>
      <c r="B140" s="4">
        <v>8</v>
      </c>
      <c r="C140" s="1">
        <v>31</v>
      </c>
      <c r="D140" s="1">
        <v>9970</v>
      </c>
      <c r="E140" s="1">
        <v>0</v>
      </c>
      <c r="F140" s="1">
        <v>12946</v>
      </c>
      <c r="G140" s="1">
        <v>0</v>
      </c>
      <c r="I140" s="1">
        <v>321.61290322580646</v>
      </c>
      <c r="J140" s="1">
        <v>0</v>
      </c>
      <c r="K140" s="1">
        <v>417.61290322580646</v>
      </c>
      <c r="L140" s="1">
        <v>0</v>
      </c>
    </row>
    <row r="141" spans="1:12">
      <c r="A141" s="4">
        <v>2003</v>
      </c>
      <c r="B141" s="4">
        <v>9</v>
      </c>
      <c r="C141" s="1">
        <v>30</v>
      </c>
      <c r="D141" s="1">
        <v>7317</v>
      </c>
      <c r="E141" s="1">
        <v>17</v>
      </c>
      <c r="F141" s="1">
        <v>10098</v>
      </c>
      <c r="G141" s="1">
        <v>0</v>
      </c>
      <c r="I141" s="1">
        <v>243.9</v>
      </c>
      <c r="J141" s="1">
        <v>0.56666666666666665</v>
      </c>
      <c r="K141" s="1">
        <v>336.6</v>
      </c>
      <c r="L141" s="1">
        <v>0</v>
      </c>
    </row>
    <row r="142" spans="1:12">
      <c r="A142" s="4">
        <v>2003</v>
      </c>
      <c r="B142" s="4">
        <v>10</v>
      </c>
      <c r="C142" s="1">
        <v>31</v>
      </c>
      <c r="D142" s="1">
        <v>3033</v>
      </c>
      <c r="E142" s="1">
        <v>266</v>
      </c>
      <c r="F142" s="1">
        <v>5183</v>
      </c>
      <c r="G142" s="1">
        <v>25</v>
      </c>
      <c r="I142" s="1">
        <v>97.838709677419359</v>
      </c>
      <c r="J142" s="1">
        <v>8.5806451612903221</v>
      </c>
      <c r="K142" s="1">
        <v>167.19354838709677</v>
      </c>
      <c r="L142" s="1">
        <v>0.80645161290322576</v>
      </c>
    </row>
    <row r="143" spans="1:12">
      <c r="A143" s="4">
        <v>2003</v>
      </c>
      <c r="B143" s="4">
        <v>11</v>
      </c>
      <c r="C143" s="1">
        <v>30</v>
      </c>
      <c r="D143" s="1">
        <v>2010</v>
      </c>
      <c r="E143" s="1">
        <v>2221</v>
      </c>
      <c r="F143" s="1">
        <v>3473</v>
      </c>
      <c r="G143" s="1">
        <v>1279</v>
      </c>
      <c r="I143" s="1">
        <v>67</v>
      </c>
      <c r="J143" s="1">
        <v>74.033333333333331</v>
      </c>
      <c r="K143" s="1">
        <v>115.76666666666667</v>
      </c>
      <c r="L143" s="1">
        <v>42.633333333333333</v>
      </c>
    </row>
    <row r="144" spans="1:12">
      <c r="A144" s="4">
        <v>2003</v>
      </c>
      <c r="B144" s="4">
        <v>12</v>
      </c>
      <c r="C144" s="1">
        <v>31</v>
      </c>
      <c r="D144" s="1">
        <v>51</v>
      </c>
      <c r="E144" s="1">
        <v>7202</v>
      </c>
      <c r="F144" s="1">
        <v>214</v>
      </c>
      <c r="G144" s="1">
        <v>4465</v>
      </c>
      <c r="I144" s="1">
        <v>1.6451612903225807</v>
      </c>
      <c r="J144" s="1">
        <v>232.32258064516128</v>
      </c>
      <c r="K144" s="1">
        <v>6.903225806451613</v>
      </c>
      <c r="L144" s="1">
        <v>144.03225806451613</v>
      </c>
    </row>
    <row r="145" spans="1:12">
      <c r="A145" s="4">
        <v>2004</v>
      </c>
      <c r="B145" s="4">
        <v>1</v>
      </c>
      <c r="C145" s="1">
        <v>31</v>
      </c>
      <c r="D145" s="1">
        <v>142</v>
      </c>
      <c r="E145" s="1">
        <v>7168</v>
      </c>
      <c r="F145" s="1">
        <v>504</v>
      </c>
      <c r="G145" s="1">
        <v>4705</v>
      </c>
      <c r="I145" s="1">
        <v>4.580645161290323</v>
      </c>
      <c r="J145" s="1">
        <v>231.2258064516129</v>
      </c>
      <c r="K145" s="1">
        <v>16.258064516129032</v>
      </c>
      <c r="L145" s="1">
        <v>151.7741935483871</v>
      </c>
    </row>
    <row r="146" spans="1:12">
      <c r="A146" s="4">
        <v>2004</v>
      </c>
      <c r="B146" s="4">
        <v>2</v>
      </c>
      <c r="C146" s="1">
        <v>29</v>
      </c>
      <c r="D146" s="1">
        <v>32</v>
      </c>
      <c r="E146" s="1">
        <v>5774</v>
      </c>
      <c r="F146" s="1">
        <v>161</v>
      </c>
      <c r="G146" s="1">
        <v>3195</v>
      </c>
      <c r="I146" s="1">
        <v>1.103448275862069</v>
      </c>
      <c r="J146" s="1">
        <v>199.10344827586206</v>
      </c>
      <c r="K146" s="1">
        <v>5.5517241379310347</v>
      </c>
      <c r="L146" s="1">
        <v>110.17241379310344</v>
      </c>
    </row>
    <row r="147" spans="1:12">
      <c r="A147" s="4">
        <v>2004</v>
      </c>
      <c r="B147" s="4">
        <v>3</v>
      </c>
      <c r="C147" s="1">
        <v>31</v>
      </c>
      <c r="D147" s="1">
        <v>1065</v>
      </c>
      <c r="E147" s="1">
        <v>1270</v>
      </c>
      <c r="F147" s="1">
        <v>2216</v>
      </c>
      <c r="G147" s="1">
        <v>541</v>
      </c>
      <c r="I147" s="1">
        <v>34.354838709677416</v>
      </c>
      <c r="J147" s="1">
        <v>40.967741935483872</v>
      </c>
      <c r="K147" s="1">
        <v>71.483870967741936</v>
      </c>
      <c r="L147" s="1">
        <v>17.451612903225808</v>
      </c>
    </row>
    <row r="148" spans="1:12">
      <c r="A148" s="4">
        <v>2004</v>
      </c>
      <c r="B148" s="4">
        <v>4</v>
      </c>
      <c r="C148" s="1">
        <v>30</v>
      </c>
      <c r="D148" s="1">
        <v>1861</v>
      </c>
      <c r="E148" s="1">
        <v>1263</v>
      </c>
      <c r="F148" s="1">
        <v>3637</v>
      </c>
      <c r="G148" s="1">
        <v>499</v>
      </c>
      <c r="I148" s="1">
        <v>62.033333333333331</v>
      </c>
      <c r="J148" s="1">
        <v>42.1</v>
      </c>
      <c r="K148" s="1">
        <v>121.23333333333333</v>
      </c>
      <c r="L148" s="1">
        <v>16.633333333333333</v>
      </c>
    </row>
    <row r="149" spans="1:12">
      <c r="A149" s="4">
        <v>2004</v>
      </c>
      <c r="B149" s="4">
        <v>5</v>
      </c>
      <c r="C149" s="1">
        <v>31</v>
      </c>
      <c r="D149" s="1">
        <v>6500</v>
      </c>
      <c r="E149" s="1">
        <v>91</v>
      </c>
      <c r="F149" s="1">
        <v>9237</v>
      </c>
      <c r="G149" s="1">
        <v>10</v>
      </c>
      <c r="I149" s="1">
        <v>209.67741935483872</v>
      </c>
      <c r="J149" s="1">
        <v>2.935483870967742</v>
      </c>
      <c r="K149" s="1">
        <v>297.96774193548384</v>
      </c>
      <c r="L149" s="1">
        <v>0.32258064516129031</v>
      </c>
    </row>
    <row r="150" spans="1:12">
      <c r="A150" s="4">
        <v>2004</v>
      </c>
      <c r="B150" s="4">
        <v>6</v>
      </c>
      <c r="C150" s="1">
        <v>30</v>
      </c>
      <c r="D150" s="1">
        <v>8995</v>
      </c>
      <c r="E150" s="1">
        <v>0</v>
      </c>
      <c r="F150" s="1">
        <v>11971</v>
      </c>
      <c r="G150" s="1">
        <v>0</v>
      </c>
      <c r="I150" s="1">
        <v>299.83333333333331</v>
      </c>
      <c r="J150" s="1">
        <v>0</v>
      </c>
      <c r="K150" s="1">
        <v>399.03333333333336</v>
      </c>
      <c r="L150" s="1">
        <v>0</v>
      </c>
    </row>
    <row r="151" spans="1:12">
      <c r="A151" s="4">
        <v>2004</v>
      </c>
      <c r="B151" s="4">
        <v>7</v>
      </c>
      <c r="C151" s="1">
        <v>31</v>
      </c>
      <c r="D151" s="1">
        <v>10607</v>
      </c>
      <c r="E151" s="1">
        <v>0</v>
      </c>
      <c r="F151" s="1">
        <v>13583</v>
      </c>
      <c r="G151" s="1">
        <v>0</v>
      </c>
      <c r="I151" s="1">
        <v>342.16129032258067</v>
      </c>
      <c r="J151" s="1">
        <v>0</v>
      </c>
      <c r="K151" s="1">
        <v>438.16129032258067</v>
      </c>
      <c r="L151" s="1">
        <v>0</v>
      </c>
    </row>
    <row r="152" spans="1:12">
      <c r="A152" s="4">
        <v>2004</v>
      </c>
      <c r="B152" s="4">
        <v>8</v>
      </c>
      <c r="C152" s="1">
        <v>31</v>
      </c>
      <c r="D152" s="1">
        <v>9158</v>
      </c>
      <c r="E152" s="1">
        <v>0</v>
      </c>
      <c r="F152" s="1">
        <v>12101</v>
      </c>
      <c r="G152" s="1">
        <v>0</v>
      </c>
      <c r="I152" s="1">
        <v>295.41935483870969</v>
      </c>
      <c r="J152" s="1">
        <v>0</v>
      </c>
      <c r="K152" s="1">
        <v>390.35483870967744</v>
      </c>
      <c r="L152" s="1">
        <v>0</v>
      </c>
    </row>
    <row r="153" spans="1:12">
      <c r="A153" s="4">
        <v>2004</v>
      </c>
      <c r="B153" s="4">
        <v>9</v>
      </c>
      <c r="C153" s="1">
        <v>30</v>
      </c>
      <c r="D153" s="1">
        <v>8510</v>
      </c>
      <c r="E153" s="1">
        <v>0</v>
      </c>
      <c r="F153" s="1">
        <v>11382</v>
      </c>
      <c r="G153" s="1">
        <v>0</v>
      </c>
      <c r="I153" s="1">
        <v>283.66666666666669</v>
      </c>
      <c r="J153" s="1">
        <v>0</v>
      </c>
      <c r="K153" s="1">
        <v>379.4</v>
      </c>
      <c r="L153" s="1">
        <v>0</v>
      </c>
    </row>
    <row r="154" spans="1:12">
      <c r="A154" s="4">
        <v>2004</v>
      </c>
      <c r="B154" s="4">
        <v>10</v>
      </c>
      <c r="C154" s="1">
        <v>31</v>
      </c>
      <c r="D154" s="1">
        <v>5317</v>
      </c>
      <c r="E154" s="1">
        <v>64</v>
      </c>
      <c r="F154" s="1">
        <v>8114</v>
      </c>
      <c r="G154" s="1">
        <v>10</v>
      </c>
      <c r="I154" s="1">
        <v>171.51612903225808</v>
      </c>
      <c r="J154" s="1">
        <v>2.064516129032258</v>
      </c>
      <c r="K154" s="1">
        <v>261.74193548387098</v>
      </c>
      <c r="L154" s="1">
        <v>0.32258064516129031</v>
      </c>
    </row>
    <row r="155" spans="1:12">
      <c r="A155" s="4">
        <v>2004</v>
      </c>
      <c r="B155" s="4">
        <v>11</v>
      </c>
      <c r="C155" s="1">
        <v>30</v>
      </c>
      <c r="D155" s="1">
        <v>1530</v>
      </c>
      <c r="E155" s="1">
        <v>1270</v>
      </c>
      <c r="F155" s="1">
        <v>2799</v>
      </c>
      <c r="G155" s="1">
        <v>446</v>
      </c>
      <c r="I155" s="1">
        <v>51</v>
      </c>
      <c r="J155" s="1">
        <v>42.333333333333336</v>
      </c>
      <c r="K155" s="1">
        <v>93.3</v>
      </c>
      <c r="L155" s="1">
        <v>14.866666666666667</v>
      </c>
    </row>
    <row r="156" spans="1:12">
      <c r="A156" s="4">
        <v>2004</v>
      </c>
      <c r="B156" s="4">
        <v>12</v>
      </c>
      <c r="C156" s="1">
        <v>31</v>
      </c>
      <c r="D156" s="1">
        <v>304</v>
      </c>
      <c r="E156" s="1">
        <v>6832</v>
      </c>
      <c r="F156" s="1">
        <v>723</v>
      </c>
      <c r="G156" s="1">
        <v>4540</v>
      </c>
      <c r="I156" s="1">
        <v>9.806451612903226</v>
      </c>
      <c r="J156" s="1">
        <v>220.38709677419354</v>
      </c>
      <c r="K156" s="1">
        <v>23.322580645161292</v>
      </c>
      <c r="L156" s="1">
        <v>146.45161290322579</v>
      </c>
    </row>
    <row r="157" spans="1:12">
      <c r="A157" s="4">
        <v>2005</v>
      </c>
      <c r="B157" s="4">
        <v>1</v>
      </c>
      <c r="C157" s="1">
        <v>31</v>
      </c>
      <c r="D157" s="1">
        <v>309</v>
      </c>
      <c r="E157" s="1">
        <v>4732</v>
      </c>
      <c r="F157" s="1">
        <v>940</v>
      </c>
      <c r="G157" s="1">
        <v>2867</v>
      </c>
      <c r="I157" s="1">
        <v>9.9677419354838701</v>
      </c>
      <c r="J157" s="1">
        <v>152.64516129032259</v>
      </c>
      <c r="K157" s="1">
        <v>30.322580645161292</v>
      </c>
      <c r="L157" s="1">
        <v>92.483870967741936</v>
      </c>
    </row>
    <row r="158" spans="1:12">
      <c r="A158" s="4">
        <v>2005</v>
      </c>
      <c r="B158" s="4">
        <v>2</v>
      </c>
      <c r="C158" s="1">
        <v>28</v>
      </c>
      <c r="D158" s="1">
        <v>221</v>
      </c>
      <c r="E158" s="1">
        <v>2917</v>
      </c>
      <c r="F158" s="1">
        <v>645</v>
      </c>
      <c r="G158" s="1">
        <v>1339</v>
      </c>
      <c r="I158" s="1">
        <v>7.8928571428571432</v>
      </c>
      <c r="J158" s="1">
        <v>104.17857142857143</v>
      </c>
      <c r="K158" s="1">
        <v>23.035714285714285</v>
      </c>
      <c r="L158" s="1">
        <v>47.821428571428569</v>
      </c>
    </row>
    <row r="159" spans="1:12">
      <c r="A159" s="4">
        <v>2005</v>
      </c>
      <c r="B159" s="4">
        <v>3</v>
      </c>
      <c r="C159" s="1">
        <v>31</v>
      </c>
      <c r="D159" s="1">
        <v>605</v>
      </c>
      <c r="E159" s="1">
        <v>2701</v>
      </c>
      <c r="F159" s="1">
        <v>1479</v>
      </c>
      <c r="G159" s="1">
        <v>1245</v>
      </c>
      <c r="I159" s="1">
        <v>19.516129032258064</v>
      </c>
      <c r="J159" s="1">
        <v>87.129032258064512</v>
      </c>
      <c r="K159" s="1">
        <v>47.70967741935484</v>
      </c>
      <c r="L159" s="1">
        <v>40.161290322580648</v>
      </c>
    </row>
    <row r="160" spans="1:12">
      <c r="A160" s="4">
        <v>2005</v>
      </c>
      <c r="B160" s="4">
        <v>4</v>
      </c>
      <c r="C160" s="1">
        <v>30</v>
      </c>
      <c r="D160" s="1">
        <v>1182</v>
      </c>
      <c r="E160" s="1">
        <v>545</v>
      </c>
      <c r="F160" s="1">
        <v>2716</v>
      </c>
      <c r="G160" s="1">
        <v>127</v>
      </c>
      <c r="I160" s="1">
        <v>39.4</v>
      </c>
      <c r="J160" s="1">
        <v>18.166666666666668</v>
      </c>
      <c r="K160" s="1">
        <v>90.533333333333331</v>
      </c>
      <c r="L160" s="1">
        <v>4.2333333333333334</v>
      </c>
    </row>
    <row r="161" spans="1:12">
      <c r="A161" s="4">
        <v>2005</v>
      </c>
      <c r="B161" s="4">
        <v>5</v>
      </c>
      <c r="C161" s="1">
        <v>31</v>
      </c>
      <c r="D161" s="1">
        <v>5437</v>
      </c>
      <c r="E161" s="1">
        <v>64</v>
      </c>
      <c r="F161" s="1">
        <v>8005</v>
      </c>
      <c r="G161" s="1">
        <v>0</v>
      </c>
      <c r="I161" s="1">
        <v>175.38709677419354</v>
      </c>
      <c r="J161" s="1">
        <v>2.064516129032258</v>
      </c>
      <c r="K161" s="1">
        <v>258.22580645161293</v>
      </c>
      <c r="L161" s="1">
        <v>0</v>
      </c>
    </row>
    <row r="162" spans="1:12">
      <c r="A162" s="4">
        <v>2005</v>
      </c>
      <c r="B162" s="4">
        <v>6</v>
      </c>
      <c r="C162" s="1">
        <v>30</v>
      </c>
      <c r="D162" s="1">
        <v>9161</v>
      </c>
      <c r="E162" s="1">
        <v>0</v>
      </c>
      <c r="F162" s="1">
        <v>12041</v>
      </c>
      <c r="G162" s="1">
        <v>0</v>
      </c>
      <c r="I162" s="1">
        <v>305.36666666666667</v>
      </c>
      <c r="J162" s="1">
        <v>0</v>
      </c>
      <c r="K162" s="1">
        <v>401.36666666666667</v>
      </c>
      <c r="L162" s="1">
        <v>0</v>
      </c>
    </row>
    <row r="163" spans="1:12">
      <c r="A163" s="4">
        <v>2005</v>
      </c>
      <c r="B163" s="4">
        <v>7</v>
      </c>
      <c r="C163" s="1">
        <v>31</v>
      </c>
      <c r="D163" s="1">
        <v>11502</v>
      </c>
      <c r="E163" s="1">
        <v>0</v>
      </c>
      <c r="F163" s="1">
        <v>14478</v>
      </c>
      <c r="G163" s="1">
        <v>0</v>
      </c>
      <c r="I163" s="1">
        <v>371.03225806451616</v>
      </c>
      <c r="J163" s="1">
        <v>0</v>
      </c>
      <c r="K163" s="1">
        <v>467.03225806451616</v>
      </c>
      <c r="L163" s="1">
        <v>0</v>
      </c>
    </row>
    <row r="164" spans="1:12">
      <c r="A164" s="4">
        <v>2005</v>
      </c>
      <c r="B164" s="4">
        <v>8</v>
      </c>
      <c r="C164" s="1">
        <v>31</v>
      </c>
      <c r="D164" s="1">
        <v>10306</v>
      </c>
      <c r="E164" s="1">
        <v>0</v>
      </c>
      <c r="F164" s="1">
        <v>13282</v>
      </c>
      <c r="G164" s="1">
        <v>0</v>
      </c>
      <c r="I164" s="1">
        <v>332.45161290322579</v>
      </c>
      <c r="J164" s="1">
        <v>0</v>
      </c>
      <c r="K164" s="1">
        <v>428.45161290322579</v>
      </c>
      <c r="L164" s="1">
        <v>0</v>
      </c>
    </row>
    <row r="165" spans="1:12">
      <c r="A165" s="4">
        <v>2005</v>
      </c>
      <c r="B165" s="4">
        <v>9</v>
      </c>
      <c r="C165" s="1">
        <v>30</v>
      </c>
      <c r="D165" s="1">
        <v>10405</v>
      </c>
      <c r="E165" s="1">
        <v>0</v>
      </c>
      <c r="F165" s="1">
        <v>13285</v>
      </c>
      <c r="G165" s="1">
        <v>0</v>
      </c>
      <c r="I165" s="1">
        <v>346.83333333333331</v>
      </c>
      <c r="J165" s="1">
        <v>0</v>
      </c>
      <c r="K165" s="1">
        <v>442.83333333333331</v>
      </c>
      <c r="L165" s="1">
        <v>0</v>
      </c>
    </row>
    <row r="166" spans="1:12">
      <c r="A166" s="4">
        <v>2005</v>
      </c>
      <c r="B166" s="4">
        <v>10</v>
      </c>
      <c r="C166" s="1">
        <v>31</v>
      </c>
      <c r="D166" s="1">
        <v>4267</v>
      </c>
      <c r="E166" s="1">
        <v>814</v>
      </c>
      <c r="F166" s="1">
        <v>6243</v>
      </c>
      <c r="G166" s="1">
        <v>284</v>
      </c>
      <c r="I166" s="1">
        <v>137.64516129032259</v>
      </c>
      <c r="J166" s="1">
        <v>26.258064516129032</v>
      </c>
      <c r="K166" s="1">
        <v>201.38709677419354</v>
      </c>
      <c r="L166" s="1">
        <v>9.1612903225806459</v>
      </c>
    </row>
    <row r="167" spans="1:12">
      <c r="A167" s="4">
        <v>2005</v>
      </c>
      <c r="B167" s="4">
        <v>11</v>
      </c>
      <c r="C167" s="1">
        <v>30</v>
      </c>
      <c r="D167" s="1">
        <v>1604</v>
      </c>
      <c r="E167" s="1">
        <v>1922</v>
      </c>
      <c r="F167" s="1">
        <v>2894</v>
      </c>
      <c r="G167" s="1">
        <v>972</v>
      </c>
      <c r="I167" s="1">
        <v>53.466666666666669</v>
      </c>
      <c r="J167" s="1">
        <v>64.066666666666663</v>
      </c>
      <c r="K167" s="1">
        <v>96.466666666666669</v>
      </c>
      <c r="L167" s="1">
        <v>32.4</v>
      </c>
    </row>
    <row r="168" spans="1:12">
      <c r="A168" s="4">
        <v>2005</v>
      </c>
      <c r="B168" s="4">
        <v>12</v>
      </c>
      <c r="C168" s="1">
        <v>31</v>
      </c>
      <c r="D168" s="1">
        <v>188</v>
      </c>
      <c r="E168" s="1">
        <v>5873</v>
      </c>
      <c r="F168" s="1">
        <v>536</v>
      </c>
      <c r="G168" s="1">
        <v>3434</v>
      </c>
      <c r="I168" s="1">
        <v>6.064516129032258</v>
      </c>
      <c r="J168" s="1">
        <v>189.45161290322579</v>
      </c>
      <c r="K168" s="1">
        <v>17.29032258064516</v>
      </c>
      <c r="L168" s="1">
        <v>110.7741935483871</v>
      </c>
    </row>
    <row r="169" spans="1:12">
      <c r="A169" s="4">
        <v>2006</v>
      </c>
      <c r="B169" s="4">
        <v>1</v>
      </c>
      <c r="C169" s="1">
        <v>31</v>
      </c>
      <c r="D169" s="1">
        <v>360</v>
      </c>
      <c r="E169" s="1">
        <v>3062</v>
      </c>
      <c r="F169" s="1">
        <v>1080</v>
      </c>
      <c r="G169" s="1">
        <v>1683</v>
      </c>
      <c r="I169" s="1">
        <v>11.612903225806452</v>
      </c>
      <c r="J169" s="1">
        <v>98.774193548387103</v>
      </c>
      <c r="K169" s="1">
        <v>34.838709677419352</v>
      </c>
      <c r="L169" s="1">
        <v>54.29032258064516</v>
      </c>
    </row>
    <row r="170" spans="1:12">
      <c r="A170" s="4">
        <v>2006</v>
      </c>
      <c r="B170" s="4">
        <v>2</v>
      </c>
      <c r="C170" s="1">
        <v>28</v>
      </c>
      <c r="D170" s="1">
        <v>135</v>
      </c>
      <c r="E170" s="1">
        <v>4099</v>
      </c>
      <c r="F170" s="1">
        <v>499</v>
      </c>
      <c r="G170" s="1">
        <v>2309</v>
      </c>
      <c r="I170" s="1">
        <v>4.8214285714285712</v>
      </c>
      <c r="J170" s="1">
        <v>146.39285714285714</v>
      </c>
      <c r="K170" s="1">
        <v>17.821428571428573</v>
      </c>
      <c r="L170" s="1">
        <v>82.464285714285708</v>
      </c>
    </row>
    <row r="171" spans="1:12">
      <c r="A171" s="4">
        <v>2006</v>
      </c>
      <c r="B171" s="4">
        <v>3</v>
      </c>
      <c r="C171" s="1">
        <v>31</v>
      </c>
      <c r="D171" s="1">
        <v>1354</v>
      </c>
      <c r="E171" s="1">
        <v>1586</v>
      </c>
      <c r="F171" s="1">
        <v>2728</v>
      </c>
      <c r="G171" s="1">
        <v>678</v>
      </c>
      <c r="I171" s="1">
        <v>43.677419354838712</v>
      </c>
      <c r="J171" s="1">
        <v>51.161290322580648</v>
      </c>
      <c r="K171" s="1">
        <v>88</v>
      </c>
      <c r="L171" s="1">
        <v>21.870967741935484</v>
      </c>
    </row>
    <row r="172" spans="1:12">
      <c r="A172" s="4">
        <v>2006</v>
      </c>
      <c r="B172" s="4">
        <v>4</v>
      </c>
      <c r="C172" s="1">
        <v>30</v>
      </c>
      <c r="D172" s="1">
        <v>4190</v>
      </c>
      <c r="E172" s="1">
        <v>99</v>
      </c>
      <c r="F172" s="1">
        <v>6618</v>
      </c>
      <c r="G172" s="1">
        <v>12</v>
      </c>
      <c r="I172" s="1">
        <v>139.66666666666666</v>
      </c>
      <c r="J172" s="1">
        <v>3.3</v>
      </c>
      <c r="K172" s="1">
        <v>220.6</v>
      </c>
      <c r="L172" s="1">
        <v>0.4</v>
      </c>
    </row>
    <row r="173" spans="1:12">
      <c r="A173" s="4">
        <v>2006</v>
      </c>
      <c r="B173" s="4">
        <v>5</v>
      </c>
      <c r="C173" s="1">
        <v>31</v>
      </c>
      <c r="D173" s="1">
        <v>6729</v>
      </c>
      <c r="E173" s="1">
        <v>8</v>
      </c>
      <c r="F173" s="1">
        <v>9487</v>
      </c>
      <c r="G173" s="1">
        <v>0</v>
      </c>
      <c r="I173" s="1">
        <v>217.06451612903226</v>
      </c>
      <c r="J173" s="1">
        <v>0.25806451612903225</v>
      </c>
      <c r="K173" s="1">
        <v>306.03225806451616</v>
      </c>
      <c r="L173" s="1">
        <v>0</v>
      </c>
    </row>
    <row r="174" spans="1:12">
      <c r="A174" s="4">
        <v>2006</v>
      </c>
      <c r="B174" s="4">
        <v>6</v>
      </c>
      <c r="C174" s="1">
        <v>30</v>
      </c>
      <c r="D174" s="1">
        <v>10899</v>
      </c>
      <c r="E174" s="1">
        <v>0</v>
      </c>
      <c r="F174" s="1">
        <v>13777</v>
      </c>
      <c r="G174" s="1">
        <v>0</v>
      </c>
      <c r="I174" s="1">
        <v>363.3</v>
      </c>
      <c r="J174" s="1">
        <v>0</v>
      </c>
      <c r="K174" s="1">
        <v>459.23333333333335</v>
      </c>
      <c r="L174" s="1">
        <v>0</v>
      </c>
    </row>
    <row r="175" spans="1:12">
      <c r="A175" s="4">
        <v>2006</v>
      </c>
      <c r="B175" s="4">
        <v>7</v>
      </c>
      <c r="C175" s="1">
        <v>31</v>
      </c>
      <c r="D175" s="1">
        <v>11718</v>
      </c>
      <c r="E175" s="1">
        <v>0</v>
      </c>
      <c r="F175" s="1">
        <v>14694</v>
      </c>
      <c r="G175" s="1">
        <v>0</v>
      </c>
      <c r="I175" s="1">
        <v>378</v>
      </c>
      <c r="J175" s="1">
        <v>0</v>
      </c>
      <c r="K175" s="1">
        <v>474</v>
      </c>
      <c r="L175" s="1">
        <v>0</v>
      </c>
    </row>
    <row r="176" spans="1:12">
      <c r="A176" s="4">
        <v>2006</v>
      </c>
      <c r="B176" s="4">
        <v>8</v>
      </c>
      <c r="C176" s="1">
        <v>31</v>
      </c>
      <c r="D176" s="1">
        <v>10877</v>
      </c>
      <c r="E176" s="1">
        <v>0</v>
      </c>
      <c r="F176" s="1">
        <v>13853</v>
      </c>
      <c r="G176" s="1">
        <v>0</v>
      </c>
      <c r="I176" s="1">
        <v>350.87096774193549</v>
      </c>
      <c r="J176" s="1">
        <v>0</v>
      </c>
      <c r="K176" s="1">
        <v>446.87096774193549</v>
      </c>
      <c r="L176" s="1">
        <v>0</v>
      </c>
    </row>
    <row r="177" spans="1:12">
      <c r="A177" s="4">
        <v>2006</v>
      </c>
      <c r="B177" s="4">
        <v>9</v>
      </c>
      <c r="C177" s="1">
        <v>30</v>
      </c>
      <c r="D177" s="1">
        <v>7661</v>
      </c>
      <c r="E177" s="1">
        <v>9</v>
      </c>
      <c r="F177" s="1">
        <v>10388</v>
      </c>
      <c r="G177" s="1">
        <v>0</v>
      </c>
      <c r="I177" s="1">
        <v>255.36666666666667</v>
      </c>
      <c r="J177" s="1">
        <v>0.3</v>
      </c>
      <c r="K177" s="1">
        <v>346.26666666666665</v>
      </c>
      <c r="L177" s="1">
        <v>0</v>
      </c>
    </row>
    <row r="178" spans="1:12">
      <c r="A178" s="4">
        <v>2006</v>
      </c>
      <c r="B178" s="4">
        <v>10</v>
      </c>
      <c r="C178" s="1">
        <v>31</v>
      </c>
      <c r="D178" s="1">
        <v>3959</v>
      </c>
      <c r="E178" s="1">
        <v>632</v>
      </c>
      <c r="F178" s="1">
        <v>5978</v>
      </c>
      <c r="G178" s="1">
        <v>192</v>
      </c>
      <c r="I178" s="1">
        <v>127.70967741935483</v>
      </c>
      <c r="J178" s="1">
        <v>20.387096774193548</v>
      </c>
      <c r="K178" s="1">
        <v>192.83870967741936</v>
      </c>
      <c r="L178" s="1">
        <v>6.193548387096774</v>
      </c>
    </row>
    <row r="179" spans="1:12">
      <c r="A179" s="4">
        <v>2006</v>
      </c>
      <c r="B179" s="4">
        <v>11</v>
      </c>
      <c r="C179" s="1">
        <v>30</v>
      </c>
      <c r="D179" s="1">
        <v>607</v>
      </c>
      <c r="E179" s="1">
        <v>3291</v>
      </c>
      <c r="F179" s="1">
        <v>1457</v>
      </c>
      <c r="G179" s="1">
        <v>1765</v>
      </c>
      <c r="I179" s="1">
        <v>20.233333333333334</v>
      </c>
      <c r="J179" s="1">
        <v>109.7</v>
      </c>
      <c r="K179" s="1">
        <v>48.56666666666667</v>
      </c>
      <c r="L179" s="1">
        <v>58.833333333333336</v>
      </c>
    </row>
    <row r="180" spans="1:12">
      <c r="A180" s="4">
        <v>2006</v>
      </c>
      <c r="B180" s="4">
        <v>12</v>
      </c>
      <c r="C180" s="1">
        <v>31</v>
      </c>
      <c r="D180" s="1">
        <v>167</v>
      </c>
      <c r="E180" s="1">
        <v>4660</v>
      </c>
      <c r="F180" s="1">
        <v>650</v>
      </c>
      <c r="G180" s="1">
        <v>2826</v>
      </c>
      <c r="I180" s="1">
        <v>5.387096774193548</v>
      </c>
      <c r="J180" s="1">
        <v>150.32258064516128</v>
      </c>
      <c r="K180" s="1">
        <v>20.967741935483872</v>
      </c>
      <c r="L180" s="1">
        <v>91.161290322580641</v>
      </c>
    </row>
    <row r="181" spans="1:12">
      <c r="A181" s="4">
        <v>2007</v>
      </c>
      <c r="B181" s="4">
        <v>1</v>
      </c>
      <c r="C181" s="1">
        <v>31</v>
      </c>
      <c r="D181" s="1">
        <v>139</v>
      </c>
      <c r="E181" s="1">
        <v>5798</v>
      </c>
      <c r="F181" s="1">
        <v>533</v>
      </c>
      <c r="G181" s="1">
        <v>3406</v>
      </c>
      <c r="I181" s="1">
        <v>4.4838709677419351</v>
      </c>
      <c r="J181" s="1">
        <v>187.03225806451613</v>
      </c>
      <c r="K181" s="1">
        <v>17.193548387096776</v>
      </c>
      <c r="L181" s="1">
        <v>109.87096774193549</v>
      </c>
    </row>
    <row r="182" spans="1:12">
      <c r="A182" s="4">
        <v>2007</v>
      </c>
      <c r="B182" s="4">
        <v>2</v>
      </c>
      <c r="C182" s="1">
        <v>28</v>
      </c>
      <c r="D182" s="1">
        <v>284</v>
      </c>
      <c r="E182" s="1">
        <v>5499</v>
      </c>
      <c r="F182" s="1">
        <v>661</v>
      </c>
      <c r="G182" s="1">
        <v>3509</v>
      </c>
      <c r="I182" s="1">
        <v>10.142857142857142</v>
      </c>
      <c r="J182" s="1">
        <v>196.39285714285714</v>
      </c>
      <c r="K182" s="1">
        <v>23.607142857142858</v>
      </c>
      <c r="L182" s="1">
        <v>125.32142857142857</v>
      </c>
    </row>
    <row r="183" spans="1:12">
      <c r="A183" s="4">
        <v>2007</v>
      </c>
      <c r="B183" s="4">
        <v>3</v>
      </c>
      <c r="C183" s="1">
        <v>31</v>
      </c>
      <c r="D183" s="1">
        <v>1164</v>
      </c>
      <c r="E183" s="1">
        <v>1549</v>
      </c>
      <c r="F183" s="1">
        <v>2480</v>
      </c>
      <c r="G183" s="1">
        <v>717</v>
      </c>
      <c r="I183" s="1">
        <v>37.548387096774192</v>
      </c>
      <c r="J183" s="1">
        <v>49.967741935483872</v>
      </c>
      <c r="K183" s="1">
        <v>80</v>
      </c>
      <c r="L183" s="1">
        <v>23.129032258064516</v>
      </c>
    </row>
    <row r="184" spans="1:12">
      <c r="A184" s="4">
        <v>2007</v>
      </c>
      <c r="B184" s="4">
        <v>4</v>
      </c>
      <c r="C184" s="1">
        <v>30</v>
      </c>
      <c r="D184" s="1">
        <v>2446</v>
      </c>
      <c r="E184" s="1">
        <v>1141</v>
      </c>
      <c r="F184" s="1">
        <v>4049</v>
      </c>
      <c r="G184" s="1">
        <v>473</v>
      </c>
      <c r="I184" s="1">
        <v>81.533333333333331</v>
      </c>
      <c r="J184" s="1">
        <v>38.033333333333331</v>
      </c>
      <c r="K184" s="1">
        <v>134.96666666666667</v>
      </c>
      <c r="L184" s="1">
        <v>15.766666666666667</v>
      </c>
    </row>
    <row r="185" spans="1:12">
      <c r="A185" s="4">
        <v>2007</v>
      </c>
      <c r="B185" s="4">
        <v>5</v>
      </c>
      <c r="C185" s="1">
        <v>31</v>
      </c>
      <c r="D185" s="1">
        <v>5736</v>
      </c>
      <c r="E185" s="1">
        <v>12</v>
      </c>
      <c r="F185" s="1">
        <v>8495</v>
      </c>
      <c r="G185" s="1">
        <v>0</v>
      </c>
      <c r="I185" s="1">
        <v>185.03225806451613</v>
      </c>
      <c r="J185" s="1">
        <v>0.38709677419354838</v>
      </c>
      <c r="K185" s="1">
        <v>274.03225806451616</v>
      </c>
      <c r="L185" s="1">
        <v>0</v>
      </c>
    </row>
    <row r="186" spans="1:12">
      <c r="A186" s="4">
        <v>2007</v>
      </c>
      <c r="B186" s="4">
        <v>6</v>
      </c>
      <c r="C186" s="1">
        <v>30</v>
      </c>
      <c r="D186" s="1">
        <v>9796</v>
      </c>
      <c r="E186" s="1">
        <v>0</v>
      </c>
      <c r="F186" s="1">
        <v>12676</v>
      </c>
      <c r="G186" s="1">
        <v>0</v>
      </c>
      <c r="I186" s="1">
        <v>326.53333333333336</v>
      </c>
      <c r="J186" s="1">
        <v>0</v>
      </c>
      <c r="K186" s="1">
        <v>422.53333333333336</v>
      </c>
      <c r="L186" s="1">
        <v>0</v>
      </c>
    </row>
    <row r="187" spans="1:12">
      <c r="A187" s="4">
        <v>2007</v>
      </c>
      <c r="B187" s="4">
        <v>7</v>
      </c>
      <c r="C187" s="1">
        <v>31</v>
      </c>
      <c r="D187" s="1">
        <v>10699</v>
      </c>
      <c r="E187" s="1">
        <v>0</v>
      </c>
      <c r="F187" s="1">
        <v>13675</v>
      </c>
      <c r="G187" s="1">
        <v>0</v>
      </c>
      <c r="I187" s="1">
        <v>345.12903225806451</v>
      </c>
      <c r="J187" s="1">
        <v>0</v>
      </c>
      <c r="K187" s="1">
        <v>441.12903225806451</v>
      </c>
      <c r="L187" s="1">
        <v>0</v>
      </c>
    </row>
    <row r="188" spans="1:12">
      <c r="A188" s="4">
        <v>2007</v>
      </c>
      <c r="B188" s="4">
        <v>8</v>
      </c>
      <c r="C188" s="1">
        <v>31</v>
      </c>
      <c r="D188" s="1">
        <v>12599</v>
      </c>
      <c r="E188" s="1">
        <v>0</v>
      </c>
      <c r="F188" s="1">
        <v>15575</v>
      </c>
      <c r="G188" s="1">
        <v>0</v>
      </c>
      <c r="I188" s="1">
        <v>406.41935483870969</v>
      </c>
      <c r="J188" s="1">
        <v>0</v>
      </c>
      <c r="K188" s="1">
        <v>502.41935483870969</v>
      </c>
      <c r="L188" s="1">
        <v>0</v>
      </c>
    </row>
    <row r="189" spans="1:12">
      <c r="A189" s="4">
        <v>2007</v>
      </c>
      <c r="B189" s="4">
        <v>9</v>
      </c>
      <c r="C189" s="1">
        <v>30</v>
      </c>
      <c r="D189" s="1">
        <v>8910</v>
      </c>
      <c r="E189" s="1">
        <v>0</v>
      </c>
      <c r="F189" s="1">
        <v>11787</v>
      </c>
      <c r="G189" s="1">
        <v>0</v>
      </c>
      <c r="I189" s="1">
        <v>297</v>
      </c>
      <c r="J189" s="1">
        <v>0</v>
      </c>
      <c r="K189" s="1">
        <v>392.9</v>
      </c>
      <c r="L189" s="1">
        <v>0</v>
      </c>
    </row>
    <row r="190" spans="1:12">
      <c r="A190" s="4">
        <v>2007</v>
      </c>
      <c r="B190" s="4">
        <v>10</v>
      </c>
      <c r="C190" s="1">
        <v>31</v>
      </c>
      <c r="D190" s="1">
        <v>4843</v>
      </c>
      <c r="E190" s="1">
        <v>482</v>
      </c>
      <c r="F190" s="1">
        <v>7060</v>
      </c>
      <c r="G190" s="1">
        <v>131</v>
      </c>
      <c r="I190" s="1">
        <v>156.2258064516129</v>
      </c>
      <c r="J190" s="1">
        <v>15.548387096774194</v>
      </c>
      <c r="K190" s="1">
        <v>227.74193548387098</v>
      </c>
      <c r="L190" s="1">
        <v>4.225806451612903</v>
      </c>
    </row>
    <row r="191" spans="1:12">
      <c r="A191" s="4">
        <v>2007</v>
      </c>
      <c r="B191" s="4">
        <v>11</v>
      </c>
      <c r="C191" s="1">
        <v>30</v>
      </c>
      <c r="D191" s="1">
        <v>762</v>
      </c>
      <c r="E191" s="1">
        <v>2269</v>
      </c>
      <c r="F191" s="1">
        <v>1686</v>
      </c>
      <c r="G191" s="1">
        <v>1112</v>
      </c>
      <c r="I191" s="1">
        <v>25.4</v>
      </c>
      <c r="J191" s="1">
        <v>75.63333333333334</v>
      </c>
      <c r="K191" s="1">
        <v>56.2</v>
      </c>
      <c r="L191" s="1">
        <v>37.06666666666667</v>
      </c>
    </row>
    <row r="192" spans="1:12">
      <c r="A192" s="4">
        <v>2007</v>
      </c>
      <c r="B192" s="4">
        <v>12</v>
      </c>
      <c r="C192" s="1">
        <v>31</v>
      </c>
      <c r="D192" s="1">
        <v>482</v>
      </c>
      <c r="E192" s="1">
        <v>3509</v>
      </c>
      <c r="F192" s="1">
        <v>1383</v>
      </c>
      <c r="G192" s="1">
        <v>1873</v>
      </c>
      <c r="I192" s="1">
        <v>15.548387096774194</v>
      </c>
      <c r="J192" s="1">
        <v>113.19354838709677</v>
      </c>
      <c r="K192" s="1">
        <v>44.612903225806448</v>
      </c>
      <c r="L192" s="1">
        <v>60.41935483870968</v>
      </c>
    </row>
    <row r="193" spans="1:12">
      <c r="A193" s="4">
        <v>2008</v>
      </c>
      <c r="B193" s="4">
        <v>1</v>
      </c>
      <c r="C193" s="1">
        <v>31</v>
      </c>
      <c r="D193" s="1">
        <v>152</v>
      </c>
      <c r="E193" s="1">
        <v>7579</v>
      </c>
      <c r="F193" s="1">
        <v>515</v>
      </c>
      <c r="G193" s="1">
        <v>4899</v>
      </c>
      <c r="I193" s="1">
        <v>4.903225806451613</v>
      </c>
      <c r="J193" s="1">
        <v>244.48387096774192</v>
      </c>
      <c r="K193" s="1">
        <v>16.612903225806452</v>
      </c>
      <c r="L193" s="1">
        <v>158.03225806451613</v>
      </c>
    </row>
    <row r="194" spans="1:12">
      <c r="A194" s="4">
        <v>2008</v>
      </c>
      <c r="B194" s="4">
        <v>2</v>
      </c>
      <c r="C194" s="1">
        <v>29</v>
      </c>
      <c r="D194" s="1">
        <v>252</v>
      </c>
      <c r="E194" s="1">
        <v>3746</v>
      </c>
      <c r="F194" s="1">
        <v>885</v>
      </c>
      <c r="G194" s="1">
        <v>2094</v>
      </c>
      <c r="I194" s="1">
        <v>8.6896551724137936</v>
      </c>
      <c r="J194" s="1">
        <v>129.17241379310346</v>
      </c>
      <c r="K194" s="1">
        <v>30.517241379310345</v>
      </c>
      <c r="L194" s="1">
        <v>72.206896551724142</v>
      </c>
    </row>
    <row r="195" spans="1:12">
      <c r="A195" s="4">
        <v>2008</v>
      </c>
      <c r="B195" s="4">
        <v>3</v>
      </c>
      <c r="C195" s="1">
        <v>31</v>
      </c>
      <c r="D195" s="1">
        <v>515</v>
      </c>
      <c r="E195" s="1">
        <v>2459</v>
      </c>
      <c r="F195" s="1">
        <v>1507</v>
      </c>
      <c r="G195" s="1">
        <v>1213</v>
      </c>
      <c r="I195" s="1">
        <v>16.612903225806452</v>
      </c>
      <c r="J195" s="1">
        <v>79.322580645161295</v>
      </c>
      <c r="K195" s="1">
        <v>48.612903225806448</v>
      </c>
      <c r="L195" s="1">
        <v>39.12903225806452</v>
      </c>
    </row>
    <row r="196" spans="1:12">
      <c r="A196" s="4">
        <v>2008</v>
      </c>
      <c r="B196" s="4">
        <v>4</v>
      </c>
      <c r="C196" s="1">
        <v>30</v>
      </c>
      <c r="D196" s="1">
        <v>2161</v>
      </c>
      <c r="E196" s="1">
        <v>649</v>
      </c>
      <c r="F196" s="1">
        <v>4109</v>
      </c>
      <c r="G196" s="1">
        <v>273</v>
      </c>
      <c r="I196" s="1">
        <v>72.033333333333331</v>
      </c>
      <c r="J196" s="1">
        <v>21.633333333333333</v>
      </c>
      <c r="K196" s="1">
        <v>136.96666666666667</v>
      </c>
      <c r="L196" s="1">
        <v>9.1</v>
      </c>
    </row>
    <row r="197" spans="1:12">
      <c r="A197" s="4">
        <v>2008</v>
      </c>
      <c r="B197" s="4">
        <v>5</v>
      </c>
      <c r="C197" s="1">
        <v>31</v>
      </c>
      <c r="D197" s="1">
        <v>6564</v>
      </c>
      <c r="E197" s="1">
        <v>3</v>
      </c>
      <c r="F197" s="1">
        <v>9348</v>
      </c>
      <c r="G197" s="1">
        <v>0</v>
      </c>
      <c r="I197" s="1">
        <v>211.74193548387098</v>
      </c>
      <c r="J197" s="1">
        <v>9.6774193548387094E-2</v>
      </c>
      <c r="K197" s="1">
        <v>301.54838709677421</v>
      </c>
      <c r="L197" s="1">
        <v>0</v>
      </c>
    </row>
    <row r="198" spans="1:12">
      <c r="A198" s="4">
        <v>2008</v>
      </c>
      <c r="B198" s="4">
        <v>6</v>
      </c>
      <c r="C198" s="1">
        <v>30</v>
      </c>
      <c r="D198" s="1">
        <v>11230</v>
      </c>
      <c r="E198" s="1">
        <v>0</v>
      </c>
      <c r="F198" s="1">
        <v>14110</v>
      </c>
      <c r="G198" s="1">
        <v>0</v>
      </c>
      <c r="I198" s="1">
        <v>374.33333333333331</v>
      </c>
      <c r="J198" s="1">
        <v>0</v>
      </c>
      <c r="K198" s="1">
        <v>470.33333333333331</v>
      </c>
      <c r="L198" s="1">
        <v>0</v>
      </c>
    </row>
    <row r="199" spans="1:12">
      <c r="A199" s="4">
        <v>2008</v>
      </c>
      <c r="B199" s="4">
        <v>7</v>
      </c>
      <c r="C199" s="1">
        <v>31</v>
      </c>
      <c r="D199" s="1">
        <v>12151</v>
      </c>
      <c r="E199" s="1">
        <v>0</v>
      </c>
      <c r="F199" s="1">
        <v>15127</v>
      </c>
      <c r="G199" s="1">
        <v>0</v>
      </c>
      <c r="I199" s="1">
        <v>391.96774193548384</v>
      </c>
      <c r="J199" s="1">
        <v>0</v>
      </c>
      <c r="K199" s="1">
        <v>487.96774193548384</v>
      </c>
      <c r="L199" s="1">
        <v>0</v>
      </c>
    </row>
    <row r="200" spans="1:12">
      <c r="A200" s="4">
        <v>2008</v>
      </c>
      <c r="B200" s="4">
        <v>8</v>
      </c>
      <c r="C200" s="1">
        <v>31</v>
      </c>
      <c r="D200" s="1">
        <v>11377</v>
      </c>
      <c r="E200" s="1">
        <v>0</v>
      </c>
      <c r="F200" s="1">
        <v>14353</v>
      </c>
      <c r="G200" s="1">
        <v>0</v>
      </c>
      <c r="I200" s="1">
        <v>367</v>
      </c>
      <c r="J200" s="1">
        <v>0</v>
      </c>
      <c r="K200" s="1">
        <v>463</v>
      </c>
      <c r="L200" s="1">
        <v>0</v>
      </c>
    </row>
    <row r="201" spans="1:12">
      <c r="A201" s="4">
        <v>2008</v>
      </c>
      <c r="B201" s="4">
        <v>9</v>
      </c>
      <c r="C201" s="1">
        <v>30</v>
      </c>
      <c r="D201" s="1">
        <v>8329</v>
      </c>
      <c r="E201" s="1">
        <v>1</v>
      </c>
      <c r="F201" s="1">
        <v>11105</v>
      </c>
      <c r="G201" s="1">
        <v>0</v>
      </c>
      <c r="I201" s="1">
        <v>277.63333333333333</v>
      </c>
      <c r="J201" s="1">
        <v>3.3333333333333333E-2</v>
      </c>
      <c r="K201" s="1">
        <v>370.16666666666669</v>
      </c>
      <c r="L201" s="1">
        <v>0</v>
      </c>
    </row>
    <row r="202" spans="1:12">
      <c r="A202" s="4">
        <v>2008</v>
      </c>
      <c r="B202" s="4">
        <v>10</v>
      </c>
      <c r="C202" s="1">
        <v>31</v>
      </c>
      <c r="D202" s="1">
        <v>3055</v>
      </c>
      <c r="E202" s="1">
        <v>943</v>
      </c>
      <c r="F202" s="1">
        <v>4910</v>
      </c>
      <c r="G202" s="1">
        <v>442</v>
      </c>
      <c r="I202" s="1">
        <v>98.548387096774192</v>
      </c>
      <c r="J202" s="1">
        <v>30.419354838709676</v>
      </c>
      <c r="K202" s="1">
        <v>158.38709677419354</v>
      </c>
      <c r="L202" s="1">
        <v>14.258064516129032</v>
      </c>
    </row>
    <row r="203" spans="1:12">
      <c r="A203" s="4">
        <v>2008</v>
      </c>
      <c r="B203" s="4">
        <v>11</v>
      </c>
      <c r="C203" s="1">
        <v>30</v>
      </c>
      <c r="D203" s="1">
        <v>811</v>
      </c>
      <c r="E203" s="1">
        <v>3293</v>
      </c>
      <c r="F203" s="1">
        <v>1703</v>
      </c>
      <c r="G203" s="1">
        <v>1755</v>
      </c>
      <c r="I203" s="1">
        <v>27.033333333333335</v>
      </c>
      <c r="J203" s="1">
        <v>109.76666666666667</v>
      </c>
      <c r="K203" s="1">
        <v>56.766666666666666</v>
      </c>
      <c r="L203" s="1">
        <v>58.5</v>
      </c>
    </row>
    <row r="204" spans="1:12">
      <c r="A204" s="4">
        <v>2008</v>
      </c>
      <c r="B204" s="4">
        <v>12</v>
      </c>
      <c r="C204" s="1">
        <v>31</v>
      </c>
      <c r="D204" s="1">
        <v>366</v>
      </c>
      <c r="E204" s="1">
        <v>4364</v>
      </c>
      <c r="F204" s="1">
        <v>1279</v>
      </c>
      <c r="G204" s="1">
        <v>2736</v>
      </c>
      <c r="I204" s="1">
        <v>11.806451612903226</v>
      </c>
      <c r="J204" s="1">
        <v>140.7741935483871</v>
      </c>
      <c r="K204" s="1">
        <v>41.258064516129032</v>
      </c>
      <c r="L204" s="1">
        <v>88.258064516129039</v>
      </c>
    </row>
    <row r="205" spans="1:12">
      <c r="A205" s="4">
        <v>2009</v>
      </c>
      <c r="B205" s="4">
        <v>1</v>
      </c>
      <c r="C205" s="1">
        <v>31</v>
      </c>
      <c r="D205" s="1">
        <v>235</v>
      </c>
      <c r="E205" s="1">
        <v>6097</v>
      </c>
      <c r="F205" s="1">
        <v>762</v>
      </c>
      <c r="G205" s="1">
        <v>3990</v>
      </c>
      <c r="I205" s="1">
        <v>7.580645161290323</v>
      </c>
      <c r="J205" s="1">
        <v>196.67741935483872</v>
      </c>
      <c r="K205" s="1">
        <v>24.580645161290324</v>
      </c>
      <c r="L205" s="1">
        <v>128.70967741935485</v>
      </c>
    </row>
    <row r="206" spans="1:12">
      <c r="A206" s="4">
        <v>2009</v>
      </c>
      <c r="B206" s="4">
        <v>2</v>
      </c>
      <c r="C206" s="1">
        <v>28</v>
      </c>
      <c r="D206" s="1">
        <v>186</v>
      </c>
      <c r="E206" s="1">
        <v>4583</v>
      </c>
      <c r="F206" s="1">
        <v>654</v>
      </c>
      <c r="G206" s="1">
        <v>2830</v>
      </c>
      <c r="I206" s="1">
        <v>6.6428571428571432</v>
      </c>
      <c r="J206" s="1">
        <v>163.67857142857142</v>
      </c>
      <c r="K206" s="1">
        <v>23.357142857142858</v>
      </c>
      <c r="L206" s="1">
        <v>101.07142857142857</v>
      </c>
    </row>
    <row r="207" spans="1:12">
      <c r="A207" s="4">
        <v>2009</v>
      </c>
      <c r="B207" s="4">
        <v>3</v>
      </c>
      <c r="C207" s="1">
        <v>31</v>
      </c>
      <c r="D207" s="1">
        <v>920</v>
      </c>
      <c r="E207" s="1">
        <v>1809</v>
      </c>
      <c r="F207" s="1">
        <v>2265</v>
      </c>
      <c r="G207" s="1">
        <v>980</v>
      </c>
      <c r="I207" s="1">
        <v>29.677419354838708</v>
      </c>
      <c r="J207" s="1">
        <v>58.354838709677416</v>
      </c>
      <c r="K207" s="1">
        <v>73.064516129032256</v>
      </c>
      <c r="L207" s="1">
        <v>31.612903225806452</v>
      </c>
    </row>
    <row r="208" spans="1:12">
      <c r="A208" s="4">
        <v>2009</v>
      </c>
      <c r="B208" s="4">
        <v>4</v>
      </c>
      <c r="C208" s="1">
        <v>30</v>
      </c>
      <c r="D208" s="1">
        <v>1749</v>
      </c>
      <c r="E208" s="1">
        <v>663</v>
      </c>
      <c r="F208" s="1">
        <v>3569</v>
      </c>
      <c r="G208" s="1">
        <v>285</v>
      </c>
      <c r="I208" s="1">
        <v>58.3</v>
      </c>
      <c r="J208" s="1">
        <v>22.1</v>
      </c>
      <c r="K208" s="1">
        <v>118.96666666666667</v>
      </c>
      <c r="L208" s="1">
        <v>9.5</v>
      </c>
    </row>
    <row r="209" spans="1:12">
      <c r="A209" s="4">
        <v>2009</v>
      </c>
      <c r="B209" s="4">
        <v>5</v>
      </c>
      <c r="C209" s="1">
        <v>31</v>
      </c>
      <c r="D209" s="1">
        <v>6156</v>
      </c>
      <c r="E209" s="1">
        <v>17</v>
      </c>
      <c r="F209" s="1">
        <v>8998</v>
      </c>
      <c r="G209" s="1">
        <v>0</v>
      </c>
      <c r="I209" s="1">
        <v>198.58064516129033</v>
      </c>
      <c r="J209" s="1">
        <v>0.54838709677419351</v>
      </c>
      <c r="K209" s="1">
        <v>290.25806451612902</v>
      </c>
      <c r="L209" s="1">
        <v>0</v>
      </c>
    </row>
    <row r="210" spans="1:12">
      <c r="A210" s="4">
        <v>2009</v>
      </c>
      <c r="B210" s="4">
        <v>6</v>
      </c>
      <c r="C210" s="1">
        <v>30</v>
      </c>
      <c r="D210" s="1">
        <v>11278</v>
      </c>
      <c r="E210" s="1">
        <v>0</v>
      </c>
      <c r="F210" s="1">
        <v>14238</v>
      </c>
      <c r="G210" s="1">
        <v>0</v>
      </c>
      <c r="I210" s="1">
        <v>375.93333333333334</v>
      </c>
      <c r="J210" s="1">
        <v>0</v>
      </c>
      <c r="K210" s="1">
        <v>474.6</v>
      </c>
      <c r="L210" s="1">
        <v>0</v>
      </c>
    </row>
    <row r="211" spans="1:12">
      <c r="A211" s="4">
        <v>2009</v>
      </c>
      <c r="B211" s="4">
        <v>7</v>
      </c>
      <c r="C211" s="1">
        <v>31</v>
      </c>
      <c r="D211" s="1">
        <v>10607</v>
      </c>
      <c r="E211" s="1">
        <v>0</v>
      </c>
      <c r="F211" s="1">
        <v>13583</v>
      </c>
      <c r="G211" s="1">
        <v>0</v>
      </c>
      <c r="I211" s="1">
        <v>342.16129032258067</v>
      </c>
      <c r="J211" s="1">
        <v>0</v>
      </c>
      <c r="K211" s="1">
        <v>438.16129032258067</v>
      </c>
      <c r="L211" s="1">
        <v>0</v>
      </c>
    </row>
    <row r="212" spans="1:12">
      <c r="A212" s="4">
        <v>2009</v>
      </c>
      <c r="B212" s="4">
        <v>8</v>
      </c>
      <c r="C212" s="1">
        <v>31</v>
      </c>
      <c r="D212" s="1">
        <v>9106</v>
      </c>
      <c r="E212" s="1">
        <v>0</v>
      </c>
      <c r="F212" s="1">
        <v>12074</v>
      </c>
      <c r="G212" s="1">
        <v>0</v>
      </c>
      <c r="I212" s="1">
        <v>293.74193548387098</v>
      </c>
      <c r="J212" s="1">
        <v>0</v>
      </c>
      <c r="K212" s="1">
        <v>389.48387096774195</v>
      </c>
      <c r="L212" s="1">
        <v>0</v>
      </c>
    </row>
    <row r="213" spans="1:12">
      <c r="A213" s="4">
        <v>2009</v>
      </c>
      <c r="B213" s="4">
        <v>9</v>
      </c>
      <c r="C213" s="1">
        <v>30</v>
      </c>
      <c r="D213" s="1">
        <v>8296</v>
      </c>
      <c r="E213" s="1">
        <v>8</v>
      </c>
      <c r="F213" s="1">
        <v>11114</v>
      </c>
      <c r="G213" s="1">
        <v>0</v>
      </c>
      <c r="I213" s="1">
        <v>276.53333333333336</v>
      </c>
      <c r="J213" s="1">
        <v>0.26666666666666666</v>
      </c>
      <c r="K213" s="1">
        <v>370.46666666666664</v>
      </c>
      <c r="L213" s="1">
        <v>0</v>
      </c>
    </row>
    <row r="214" spans="1:12">
      <c r="A214" s="4">
        <v>2009</v>
      </c>
      <c r="B214" s="4">
        <v>10</v>
      </c>
      <c r="C214" s="1">
        <v>31</v>
      </c>
      <c r="D214" s="1">
        <v>4736</v>
      </c>
      <c r="E214" s="1">
        <v>818</v>
      </c>
      <c r="F214" s="1">
        <v>6851</v>
      </c>
      <c r="G214" s="1">
        <v>290</v>
      </c>
      <c r="I214" s="1">
        <v>152.7741935483871</v>
      </c>
      <c r="J214" s="1">
        <v>26.387096774193548</v>
      </c>
      <c r="K214" s="1">
        <v>221</v>
      </c>
      <c r="L214" s="1">
        <v>9.3548387096774199</v>
      </c>
    </row>
    <row r="215" spans="1:12">
      <c r="A215" s="4">
        <v>2009</v>
      </c>
      <c r="B215" s="4">
        <v>11</v>
      </c>
      <c r="C215" s="1">
        <v>30</v>
      </c>
      <c r="D215" s="1">
        <v>436</v>
      </c>
      <c r="E215" s="1">
        <v>2438</v>
      </c>
      <c r="F215" s="1">
        <v>1147</v>
      </c>
      <c r="G215" s="1">
        <v>1012</v>
      </c>
      <c r="I215" s="1">
        <v>14.533333333333333</v>
      </c>
      <c r="J215" s="1">
        <v>81.266666666666666</v>
      </c>
      <c r="K215" s="1">
        <v>38.233333333333334</v>
      </c>
      <c r="L215" s="1">
        <v>33.733333333333334</v>
      </c>
    </row>
    <row r="216" spans="1:12">
      <c r="A216" s="4">
        <v>2009</v>
      </c>
      <c r="B216" s="4">
        <v>12</v>
      </c>
      <c r="C216" s="1">
        <v>31</v>
      </c>
      <c r="D216" s="1">
        <v>179</v>
      </c>
      <c r="E216" s="1">
        <v>6703</v>
      </c>
      <c r="F216" s="1">
        <v>524</v>
      </c>
      <c r="G216" s="1">
        <v>4041</v>
      </c>
      <c r="I216" s="1">
        <v>5.774193548387097</v>
      </c>
      <c r="J216" s="1">
        <v>216.2258064516129</v>
      </c>
      <c r="K216" s="1">
        <v>16.903225806451612</v>
      </c>
      <c r="L216" s="1">
        <v>130.35483870967741</v>
      </c>
    </row>
    <row r="217" spans="1:12">
      <c r="A217" s="4">
        <v>2010</v>
      </c>
      <c r="B217" s="4">
        <v>1</v>
      </c>
      <c r="C217" s="1">
        <v>31</v>
      </c>
      <c r="D217" s="1">
        <v>28</v>
      </c>
      <c r="E217" s="1">
        <v>10203</v>
      </c>
      <c r="F217" s="1">
        <v>156</v>
      </c>
      <c r="G217" s="1">
        <v>7350</v>
      </c>
      <c r="I217" s="1">
        <v>0.90322580645161288</v>
      </c>
      <c r="J217" s="1">
        <v>329.12903225806451</v>
      </c>
      <c r="K217" s="1">
        <v>5.032258064516129</v>
      </c>
      <c r="L217" s="1">
        <v>237.09677419354838</v>
      </c>
    </row>
    <row r="218" spans="1:12">
      <c r="A218" s="4">
        <v>2010</v>
      </c>
      <c r="B218" s="4">
        <v>2</v>
      </c>
      <c r="C218" s="1">
        <v>28</v>
      </c>
      <c r="D218" s="1">
        <v>0</v>
      </c>
      <c r="E218" s="1">
        <v>8457</v>
      </c>
      <c r="F218" s="1">
        <v>12</v>
      </c>
      <c r="G218" s="1">
        <v>5655</v>
      </c>
      <c r="I218" s="1">
        <v>0</v>
      </c>
      <c r="J218" s="1">
        <v>302.03571428571428</v>
      </c>
      <c r="K218" s="1">
        <v>0.42857142857142855</v>
      </c>
      <c r="L218" s="1">
        <v>201.96428571428572</v>
      </c>
    </row>
    <row r="219" spans="1:12">
      <c r="A219" s="4">
        <v>2010</v>
      </c>
      <c r="B219" s="4">
        <v>3</v>
      </c>
      <c r="C219" s="1">
        <v>31</v>
      </c>
      <c r="D219" s="1">
        <v>119</v>
      </c>
      <c r="E219" s="1">
        <v>3788</v>
      </c>
      <c r="F219" s="1">
        <v>496</v>
      </c>
      <c r="G219" s="1">
        <v>1946</v>
      </c>
      <c r="I219" s="1">
        <v>3.838709677419355</v>
      </c>
      <c r="J219" s="1">
        <v>122.19354838709677</v>
      </c>
      <c r="K219" s="1">
        <v>16</v>
      </c>
      <c r="L219" s="1">
        <v>62.774193548387096</v>
      </c>
    </row>
    <row r="220" spans="1:12">
      <c r="A220" s="4">
        <v>2010</v>
      </c>
      <c r="B220" s="4">
        <v>4</v>
      </c>
      <c r="C220" s="1">
        <v>30</v>
      </c>
      <c r="D220" s="1">
        <v>2138</v>
      </c>
      <c r="E220" s="1">
        <v>283</v>
      </c>
      <c r="F220" s="1">
        <v>3877</v>
      </c>
      <c r="G220" s="1">
        <v>33</v>
      </c>
      <c r="I220" s="1">
        <v>71.266666666666666</v>
      </c>
      <c r="J220" s="1">
        <v>9.4333333333333336</v>
      </c>
      <c r="K220" s="1">
        <v>129.23333333333332</v>
      </c>
      <c r="L220" s="1">
        <v>1.1000000000000001</v>
      </c>
    </row>
    <row r="221" spans="1:12">
      <c r="A221" s="4">
        <v>2010</v>
      </c>
      <c r="B221" s="4">
        <v>5</v>
      </c>
      <c r="C221" s="1">
        <v>31</v>
      </c>
      <c r="D221" s="1">
        <v>6757</v>
      </c>
      <c r="E221" s="1">
        <v>1</v>
      </c>
      <c r="F221" s="1">
        <v>9667</v>
      </c>
      <c r="G221" s="1">
        <v>0</v>
      </c>
      <c r="I221" s="1">
        <v>217.96774193548387</v>
      </c>
      <c r="J221" s="1">
        <v>3.2258064516129031E-2</v>
      </c>
      <c r="K221" s="1">
        <v>311.83870967741933</v>
      </c>
      <c r="L221" s="1">
        <v>0</v>
      </c>
    </row>
    <row r="222" spans="1:12">
      <c r="A222" s="4">
        <v>2010</v>
      </c>
      <c r="B222" s="4">
        <v>6</v>
      </c>
      <c r="C222" s="1">
        <v>30</v>
      </c>
      <c r="D222" s="1">
        <v>10767</v>
      </c>
      <c r="E222" s="1">
        <v>0</v>
      </c>
      <c r="F222" s="1">
        <v>13647</v>
      </c>
      <c r="G222" s="1">
        <v>0</v>
      </c>
      <c r="I222" s="1">
        <v>358.9</v>
      </c>
      <c r="J222" s="1">
        <v>0</v>
      </c>
      <c r="K222" s="1">
        <v>454.9</v>
      </c>
      <c r="L222" s="1">
        <v>0</v>
      </c>
    </row>
    <row r="223" spans="1:12">
      <c r="A223" s="4">
        <v>2010</v>
      </c>
      <c r="B223" s="4">
        <v>7</v>
      </c>
      <c r="C223" s="1">
        <v>31</v>
      </c>
      <c r="D223" s="1">
        <v>12204</v>
      </c>
      <c r="E223" s="1">
        <v>0</v>
      </c>
      <c r="F223" s="1">
        <v>15180</v>
      </c>
      <c r="G223" s="1">
        <v>0</v>
      </c>
      <c r="I223" s="1">
        <v>393.67741935483872</v>
      </c>
      <c r="J223" s="1">
        <v>0</v>
      </c>
      <c r="K223" s="1">
        <v>489.67741935483872</v>
      </c>
      <c r="L223" s="1">
        <v>0</v>
      </c>
    </row>
    <row r="224" spans="1:12">
      <c r="A224" s="4">
        <v>2010</v>
      </c>
      <c r="B224" s="4">
        <v>8</v>
      </c>
      <c r="C224" s="1">
        <v>31</v>
      </c>
      <c r="D224" s="1">
        <v>11565</v>
      </c>
      <c r="E224" s="1">
        <v>0</v>
      </c>
      <c r="F224" s="1">
        <v>14541</v>
      </c>
      <c r="G224" s="1">
        <v>0</v>
      </c>
      <c r="I224" s="1">
        <v>373.06451612903226</v>
      </c>
      <c r="J224" s="1">
        <v>0</v>
      </c>
      <c r="K224" s="1">
        <v>469.06451612903226</v>
      </c>
      <c r="L224" s="1">
        <v>0</v>
      </c>
    </row>
    <row r="225" spans="1:12">
      <c r="A225" s="4">
        <v>2010</v>
      </c>
      <c r="B225" s="4">
        <v>9</v>
      </c>
      <c r="C225" s="1">
        <v>30</v>
      </c>
      <c r="D225" s="1">
        <v>9502</v>
      </c>
      <c r="E225" s="1">
        <v>0</v>
      </c>
      <c r="F225" s="1">
        <v>12324</v>
      </c>
      <c r="G225" s="1">
        <v>0</v>
      </c>
      <c r="I225" s="1">
        <v>316.73333333333335</v>
      </c>
      <c r="J225" s="1">
        <v>0</v>
      </c>
      <c r="K225" s="1">
        <v>410.8</v>
      </c>
      <c r="L225" s="1">
        <v>0</v>
      </c>
    </row>
    <row r="226" spans="1:12">
      <c r="A226" s="4">
        <v>2010</v>
      </c>
      <c r="B226" s="4">
        <v>10</v>
      </c>
      <c r="C226" s="1">
        <v>31</v>
      </c>
      <c r="D226" s="1">
        <v>4169</v>
      </c>
      <c r="E226" s="1">
        <v>300</v>
      </c>
      <c r="F226" s="1">
        <v>6225</v>
      </c>
      <c r="G226" s="1">
        <v>50</v>
      </c>
      <c r="I226" s="1">
        <v>134.48387096774192</v>
      </c>
      <c r="J226" s="1">
        <v>9.67741935483871</v>
      </c>
      <c r="K226" s="1">
        <v>200.80645161290323</v>
      </c>
      <c r="L226" s="1">
        <v>1.6129032258064515</v>
      </c>
    </row>
    <row r="227" spans="1:12">
      <c r="A227" s="4">
        <v>2010</v>
      </c>
      <c r="B227" s="4">
        <v>11</v>
      </c>
      <c r="C227" s="1">
        <v>30</v>
      </c>
      <c r="D227" s="1">
        <v>1143</v>
      </c>
      <c r="E227" s="1">
        <v>2239</v>
      </c>
      <c r="F227" s="1">
        <v>2425</v>
      </c>
      <c r="G227" s="1">
        <v>1176</v>
      </c>
      <c r="I227" s="1">
        <v>38.1</v>
      </c>
      <c r="J227" s="1">
        <v>74.63333333333334</v>
      </c>
      <c r="K227" s="1">
        <v>80.833333333333329</v>
      </c>
      <c r="L227" s="1">
        <v>39.200000000000003</v>
      </c>
    </row>
    <row r="228" spans="1:12">
      <c r="A228" s="4">
        <v>2010</v>
      </c>
      <c r="B228" s="4">
        <v>12</v>
      </c>
      <c r="C228" s="1">
        <v>31</v>
      </c>
      <c r="D228" s="1">
        <v>58</v>
      </c>
      <c r="E228" s="1">
        <v>9559</v>
      </c>
      <c r="F228" s="1">
        <v>220</v>
      </c>
      <c r="G228" s="1">
        <v>6716</v>
      </c>
      <c r="I228" s="1">
        <v>1.8709677419354838</v>
      </c>
      <c r="J228" s="1">
        <v>308.35483870967744</v>
      </c>
      <c r="K228" s="1">
        <v>7.096774193548387</v>
      </c>
      <c r="L228" s="1">
        <v>216.64516129032259</v>
      </c>
    </row>
    <row r="229" spans="1:12">
      <c r="A229" s="4">
        <v>2011</v>
      </c>
      <c r="B229" s="4">
        <v>1</v>
      </c>
      <c r="C229" s="1">
        <v>31</v>
      </c>
      <c r="D229" s="1">
        <v>7</v>
      </c>
      <c r="E229" s="1">
        <v>7936</v>
      </c>
      <c r="F229" s="1">
        <v>93</v>
      </c>
      <c r="G229" s="1">
        <v>5136</v>
      </c>
      <c r="I229" s="1">
        <v>0.22580645161290322</v>
      </c>
      <c r="J229" s="1">
        <v>256</v>
      </c>
      <c r="K229" s="1">
        <v>3</v>
      </c>
      <c r="L229" s="1">
        <v>165.67741935483872</v>
      </c>
    </row>
    <row r="230" spans="1:12">
      <c r="A230" s="4">
        <v>2011</v>
      </c>
      <c r="B230" s="4">
        <v>2</v>
      </c>
      <c r="C230" s="1">
        <v>28</v>
      </c>
      <c r="D230" s="1">
        <v>496</v>
      </c>
      <c r="E230" s="1">
        <v>5143</v>
      </c>
      <c r="F230" s="1">
        <v>1169</v>
      </c>
      <c r="G230" s="1">
        <v>3355</v>
      </c>
      <c r="I230" s="1">
        <v>17.714285714285715</v>
      </c>
      <c r="J230" s="1">
        <v>183.67857142857142</v>
      </c>
      <c r="K230" s="1">
        <v>41.75</v>
      </c>
      <c r="L230" s="1">
        <v>119.82142857142857</v>
      </c>
    </row>
    <row r="231" spans="1:12">
      <c r="A231" s="4">
        <v>2011</v>
      </c>
      <c r="B231" s="4">
        <v>3</v>
      </c>
      <c r="C231" s="1">
        <v>31</v>
      </c>
      <c r="D231" s="1">
        <v>1454</v>
      </c>
      <c r="E231" s="1">
        <v>1444</v>
      </c>
      <c r="F231" s="1">
        <v>2821</v>
      </c>
      <c r="G231" s="1">
        <v>612</v>
      </c>
      <c r="I231" s="1">
        <v>46.903225806451616</v>
      </c>
      <c r="J231" s="1">
        <v>46.58064516129032</v>
      </c>
      <c r="K231" s="1">
        <v>91</v>
      </c>
      <c r="L231" s="1">
        <v>19.741935483870968</v>
      </c>
    </row>
    <row r="232" spans="1:12">
      <c r="A232" s="4">
        <v>2011</v>
      </c>
      <c r="B232" s="4">
        <v>4</v>
      </c>
      <c r="C232" s="1">
        <v>30</v>
      </c>
      <c r="D232" s="1">
        <v>3915</v>
      </c>
      <c r="E232" s="1">
        <v>346</v>
      </c>
      <c r="F232" s="1">
        <v>6226</v>
      </c>
      <c r="G232" s="1">
        <v>101</v>
      </c>
      <c r="I232" s="1">
        <v>130.5</v>
      </c>
      <c r="J232" s="1">
        <v>11.533333333333333</v>
      </c>
      <c r="K232" s="1">
        <v>207.53333333333333</v>
      </c>
      <c r="L232" s="1">
        <v>3.3666666666666667</v>
      </c>
    </row>
    <row r="233" spans="1:12">
      <c r="A233" s="4">
        <v>2011</v>
      </c>
      <c r="B233" s="4">
        <v>5</v>
      </c>
      <c r="C233" s="1">
        <v>31</v>
      </c>
      <c r="D233" s="1">
        <v>5968</v>
      </c>
      <c r="E233" s="1">
        <v>191</v>
      </c>
      <c r="F233" s="1">
        <v>8521</v>
      </c>
      <c r="G233" s="1">
        <v>18</v>
      </c>
      <c r="I233" s="1">
        <v>192.51612903225808</v>
      </c>
      <c r="J233" s="1">
        <v>6.161290322580645</v>
      </c>
      <c r="K233" s="1">
        <v>274.87096774193549</v>
      </c>
      <c r="L233" s="1">
        <v>0.58064516129032262</v>
      </c>
    </row>
    <row r="234" spans="1:12">
      <c r="A234" s="4">
        <v>2011</v>
      </c>
      <c r="B234" s="4">
        <v>6</v>
      </c>
      <c r="C234" s="1">
        <v>30</v>
      </c>
      <c r="D234" s="1">
        <v>12024</v>
      </c>
      <c r="E234" s="1">
        <v>0</v>
      </c>
      <c r="F234" s="1">
        <v>14904</v>
      </c>
      <c r="G234" s="1">
        <v>0</v>
      </c>
      <c r="I234" s="1">
        <v>400.8</v>
      </c>
      <c r="J234" s="1">
        <v>0</v>
      </c>
      <c r="K234" s="1">
        <v>496.8</v>
      </c>
      <c r="L234" s="1">
        <v>0</v>
      </c>
    </row>
    <row r="235" spans="1:12">
      <c r="A235" s="4">
        <v>2011</v>
      </c>
      <c r="B235" s="4">
        <v>7</v>
      </c>
      <c r="C235" s="1">
        <v>31</v>
      </c>
      <c r="D235" s="1">
        <v>11600</v>
      </c>
      <c r="E235" s="1">
        <v>0</v>
      </c>
      <c r="F235" s="1">
        <v>14576</v>
      </c>
      <c r="G235" s="1">
        <v>0</v>
      </c>
      <c r="I235" s="1">
        <v>374.19354838709677</v>
      </c>
      <c r="J235" s="1">
        <v>0</v>
      </c>
      <c r="K235" s="1">
        <v>470.19354838709677</v>
      </c>
      <c r="L235" s="1">
        <v>0</v>
      </c>
    </row>
    <row r="236" spans="1:12">
      <c r="A236" s="4">
        <v>2011</v>
      </c>
      <c r="B236" s="4">
        <v>8</v>
      </c>
      <c r="C236" s="1">
        <v>31</v>
      </c>
      <c r="D236" s="1">
        <v>12928</v>
      </c>
      <c r="E236" s="1">
        <v>0</v>
      </c>
      <c r="F236" s="1">
        <v>15904</v>
      </c>
      <c r="G236" s="1">
        <v>0</v>
      </c>
      <c r="I236" s="1">
        <v>417.03225806451616</v>
      </c>
      <c r="J236" s="1">
        <v>0</v>
      </c>
      <c r="K236" s="1">
        <v>513.0322580645161</v>
      </c>
      <c r="L236" s="1">
        <v>0</v>
      </c>
    </row>
    <row r="237" spans="1:12">
      <c r="A237" s="4">
        <v>2011</v>
      </c>
      <c r="B237" s="4">
        <v>9</v>
      </c>
      <c r="C237" s="1">
        <v>30</v>
      </c>
      <c r="D237" s="1">
        <v>6893</v>
      </c>
      <c r="E237" s="1">
        <v>0</v>
      </c>
      <c r="F237" s="1">
        <v>9641</v>
      </c>
      <c r="G237" s="1">
        <v>0</v>
      </c>
      <c r="I237" s="1">
        <v>229.76666666666668</v>
      </c>
      <c r="J237" s="1">
        <v>0</v>
      </c>
      <c r="K237" s="1">
        <v>321.36666666666667</v>
      </c>
      <c r="L237" s="1">
        <v>0</v>
      </c>
    </row>
    <row r="238" spans="1:12">
      <c r="A238" s="4">
        <v>2011</v>
      </c>
      <c r="B238" s="4">
        <v>10</v>
      </c>
      <c r="C238" s="1">
        <v>31</v>
      </c>
      <c r="D238" s="1">
        <v>2556</v>
      </c>
      <c r="E238" s="1">
        <v>984</v>
      </c>
      <c r="F238" s="1">
        <v>4239</v>
      </c>
      <c r="G238" s="1">
        <v>380</v>
      </c>
      <c r="I238" s="1">
        <v>82.451612903225808</v>
      </c>
      <c r="J238" s="1">
        <v>31.741935483870968</v>
      </c>
      <c r="K238" s="1">
        <v>136.74193548387098</v>
      </c>
      <c r="L238" s="1">
        <v>12.258064516129032</v>
      </c>
    </row>
    <row r="239" spans="1:12">
      <c r="A239" s="4">
        <v>2011</v>
      </c>
      <c r="B239" s="4">
        <v>11</v>
      </c>
      <c r="C239" s="1">
        <v>30</v>
      </c>
      <c r="D239" s="1">
        <v>946</v>
      </c>
      <c r="E239" s="1">
        <v>2394</v>
      </c>
      <c r="F239" s="1">
        <v>2118</v>
      </c>
      <c r="G239" s="1">
        <v>1226</v>
      </c>
      <c r="I239" s="1">
        <v>31.533333333333335</v>
      </c>
      <c r="J239" s="1">
        <v>79.8</v>
      </c>
      <c r="K239" s="1">
        <v>70.599999999999994</v>
      </c>
      <c r="L239" s="1">
        <v>40.866666666666667</v>
      </c>
    </row>
    <row r="240" spans="1:12">
      <c r="A240" s="4">
        <v>2011</v>
      </c>
      <c r="B240" s="4">
        <v>12</v>
      </c>
      <c r="C240" s="1">
        <v>31</v>
      </c>
      <c r="D240" s="1">
        <v>335</v>
      </c>
      <c r="E240" s="1">
        <v>3678</v>
      </c>
      <c r="F240" s="1">
        <v>1016</v>
      </c>
      <c r="G240" s="1">
        <v>1976</v>
      </c>
      <c r="I240" s="1">
        <v>10.806451612903226</v>
      </c>
      <c r="J240" s="1">
        <v>118.64516129032258</v>
      </c>
      <c r="K240" s="1">
        <v>32.774193548387096</v>
      </c>
      <c r="L240" s="1">
        <v>63.741935483870968</v>
      </c>
    </row>
    <row r="241" spans="1:12">
      <c r="A241" s="4">
        <v>2012</v>
      </c>
      <c r="B241" s="4">
        <v>1</v>
      </c>
      <c r="C241" s="1">
        <v>31</v>
      </c>
      <c r="D241" s="1">
        <v>493</v>
      </c>
      <c r="E241" s="1">
        <v>3573</v>
      </c>
      <c r="F241" s="1">
        <v>1454</v>
      </c>
      <c r="G241" s="1">
        <v>2079</v>
      </c>
      <c r="I241" s="1">
        <v>15.903225806451612</v>
      </c>
      <c r="J241" s="1">
        <v>115.25806451612904</v>
      </c>
      <c r="K241" s="1">
        <v>46.903225806451616</v>
      </c>
      <c r="L241" s="1">
        <v>67.064516129032256</v>
      </c>
    </row>
    <row r="242" spans="1:12">
      <c r="A242" s="4">
        <v>2012</v>
      </c>
      <c r="B242" s="4">
        <v>2</v>
      </c>
      <c r="C242" s="1">
        <v>29</v>
      </c>
      <c r="D242" s="1">
        <v>291</v>
      </c>
      <c r="E242" s="1">
        <v>2434</v>
      </c>
      <c r="F242" s="1">
        <v>1001</v>
      </c>
      <c r="G242" s="1">
        <v>1220</v>
      </c>
      <c r="I242" s="1">
        <v>10.03448275862069</v>
      </c>
      <c r="J242" s="1">
        <v>83.931034482758619</v>
      </c>
      <c r="K242" s="1">
        <v>34.517241379310342</v>
      </c>
      <c r="L242" s="1">
        <v>42.068965517241381</v>
      </c>
    </row>
    <row r="243" spans="1:12">
      <c r="A243" s="4">
        <v>2012</v>
      </c>
      <c r="B243" s="4">
        <v>3</v>
      </c>
      <c r="C243" s="1">
        <v>31</v>
      </c>
      <c r="D243" s="1">
        <v>2468</v>
      </c>
      <c r="E243" s="1">
        <v>348</v>
      </c>
      <c r="F243" s="1">
        <v>4620</v>
      </c>
      <c r="G243" s="1">
        <v>96</v>
      </c>
      <c r="I243" s="1">
        <v>79.612903225806448</v>
      </c>
      <c r="J243" s="1">
        <v>11.225806451612904</v>
      </c>
      <c r="K243" s="1">
        <v>149.03225806451613</v>
      </c>
      <c r="L243" s="1">
        <v>3.096774193548387</v>
      </c>
    </row>
    <row r="244" spans="1:12">
      <c r="A244" s="4">
        <v>2012</v>
      </c>
      <c r="B244" s="4">
        <v>4</v>
      </c>
      <c r="C244" s="1">
        <v>30</v>
      </c>
      <c r="D244" s="1">
        <v>3259</v>
      </c>
      <c r="E244" s="1">
        <v>192</v>
      </c>
      <c r="F244" s="1">
        <v>5459</v>
      </c>
      <c r="G244" s="1">
        <v>43</v>
      </c>
      <c r="I244" s="1">
        <v>108.63333333333334</v>
      </c>
      <c r="J244" s="1">
        <v>6.4</v>
      </c>
      <c r="K244" s="1">
        <v>181.96666666666667</v>
      </c>
      <c r="L244" s="1">
        <v>1.4333333333333333</v>
      </c>
    </row>
    <row r="245" spans="1:12">
      <c r="A245" s="4">
        <v>2012</v>
      </c>
      <c r="B245" s="4">
        <v>5</v>
      </c>
      <c r="C245" s="1">
        <v>31</v>
      </c>
      <c r="D245" s="1">
        <v>8170</v>
      </c>
      <c r="E245" s="1">
        <v>0</v>
      </c>
      <c r="F245" s="1">
        <v>11096</v>
      </c>
      <c r="G245" s="1">
        <v>0</v>
      </c>
      <c r="I245" s="1">
        <v>263.54838709677421</v>
      </c>
      <c r="J245" s="1">
        <v>0</v>
      </c>
      <c r="K245" s="1">
        <v>357.93548387096774</v>
      </c>
      <c r="L245" s="1">
        <v>0</v>
      </c>
    </row>
  </sheetData>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sheetPr>
    <tabColor theme="6"/>
    <pageSetUpPr fitToPage="1"/>
  </sheetPr>
  <dimension ref="A1:O53"/>
  <sheetViews>
    <sheetView zoomScaleNormal="100" zoomScaleSheetLayoutView="80" workbookViewId="0"/>
  </sheetViews>
  <sheetFormatPr defaultRowHeight="15"/>
  <cols>
    <col min="1" max="1" width="6" style="12" customWidth="1"/>
    <col min="2" max="2" width="35.140625" style="12" customWidth="1"/>
    <col min="3" max="3" width="16" style="12" bestFit="1" customWidth="1"/>
    <col min="4" max="4" width="15.7109375" style="12" customWidth="1"/>
    <col min="5" max="5" width="2.85546875" style="12" customWidth="1"/>
    <col min="6" max="6" width="16" style="12" bestFit="1" customWidth="1"/>
    <col min="7" max="14" width="19.140625" style="12" bestFit="1" customWidth="1"/>
    <col min="15" max="15" width="3.7109375" style="12" customWidth="1"/>
    <col min="16" max="16" width="12.5703125" style="12" bestFit="1" customWidth="1"/>
    <col min="17" max="16384" width="9.140625" style="12"/>
  </cols>
  <sheetData>
    <row r="1" spans="1:15">
      <c r="A1" s="11">
        <v>1</v>
      </c>
      <c r="C1" s="13" t="s">
        <v>7</v>
      </c>
      <c r="D1" s="13" t="s">
        <v>8</v>
      </c>
      <c r="E1" s="14"/>
      <c r="F1" s="15" t="s">
        <v>93</v>
      </c>
      <c r="G1" s="16"/>
      <c r="H1" s="16"/>
      <c r="I1" s="16"/>
      <c r="J1" s="16"/>
      <c r="K1" s="16"/>
      <c r="L1" s="16"/>
      <c r="M1" s="16"/>
      <c r="N1" s="16"/>
    </row>
    <row r="2" spans="1:15">
      <c r="A2" s="11">
        <v>2</v>
      </c>
      <c r="B2" s="14" t="s">
        <v>9</v>
      </c>
      <c r="C2" s="17" t="s">
        <v>10</v>
      </c>
      <c r="D2" s="17" t="s">
        <v>10</v>
      </c>
      <c r="E2" s="17"/>
      <c r="F2" s="17"/>
      <c r="G2" s="17">
        <v>2012</v>
      </c>
      <c r="H2" s="17">
        <v>2013</v>
      </c>
      <c r="I2" s="17">
        <v>2014</v>
      </c>
      <c r="J2" s="17">
        <v>2015</v>
      </c>
      <c r="K2" s="17">
        <v>2016</v>
      </c>
      <c r="L2" s="17">
        <v>2017</v>
      </c>
      <c r="M2" s="17">
        <v>2018</v>
      </c>
      <c r="N2" s="17">
        <v>2019</v>
      </c>
      <c r="O2" s="18"/>
    </row>
    <row r="3" spans="1:15">
      <c r="A3" s="11">
        <v>3</v>
      </c>
      <c r="B3" s="19" t="s">
        <v>11</v>
      </c>
      <c r="C3" s="20" t="s">
        <v>57</v>
      </c>
      <c r="D3" s="21">
        <v>0</v>
      </c>
      <c r="E3" s="20"/>
      <c r="F3" s="59" t="s">
        <v>92</v>
      </c>
      <c r="G3" s="60" t="s">
        <v>91</v>
      </c>
      <c r="H3" s="23"/>
      <c r="I3" s="23"/>
      <c r="J3" s="23"/>
      <c r="K3" s="23"/>
      <c r="L3" s="23"/>
      <c r="M3" s="23"/>
      <c r="N3" s="23"/>
      <c r="O3" s="24"/>
    </row>
    <row r="4" spans="1:15">
      <c r="A4" s="11">
        <v>4</v>
      </c>
      <c r="B4" s="19" t="s">
        <v>12</v>
      </c>
      <c r="C4" s="20" t="s">
        <v>57</v>
      </c>
      <c r="D4" s="21">
        <v>0</v>
      </c>
      <c r="E4" s="20"/>
      <c r="F4" s="22"/>
      <c r="G4" s="23"/>
      <c r="H4" s="23"/>
      <c r="I4" s="23"/>
      <c r="J4" s="23"/>
      <c r="K4" s="23"/>
      <c r="L4" s="23"/>
      <c r="M4" s="23"/>
      <c r="N4" s="23"/>
      <c r="O4" s="24"/>
    </row>
    <row r="5" spans="1:15">
      <c r="A5" s="11">
        <v>5</v>
      </c>
      <c r="B5" s="19" t="s">
        <v>13</v>
      </c>
      <c r="C5" s="20" t="s">
        <v>57</v>
      </c>
      <c r="D5" s="21">
        <v>0</v>
      </c>
      <c r="E5" s="20"/>
      <c r="F5" s="22"/>
      <c r="G5" s="23"/>
      <c r="H5" s="23"/>
      <c r="I5" s="23"/>
      <c r="J5" s="23"/>
      <c r="K5" s="23"/>
      <c r="L5" s="23"/>
      <c r="M5" s="23"/>
      <c r="N5" s="23"/>
      <c r="O5" s="24"/>
    </row>
    <row r="6" spans="1:15">
      <c r="A6" s="11">
        <v>6</v>
      </c>
      <c r="B6" s="19" t="s">
        <v>14</v>
      </c>
      <c r="C6" s="20" t="s">
        <v>57</v>
      </c>
      <c r="D6" s="25">
        <v>1</v>
      </c>
      <c r="E6" s="20"/>
      <c r="F6" s="22">
        <v>11770500</v>
      </c>
      <c r="G6" s="23">
        <v>0</v>
      </c>
      <c r="H6" s="23">
        <v>8570327.1745797228</v>
      </c>
      <c r="I6" s="23">
        <v>0</v>
      </c>
      <c r="J6" s="23">
        <v>0</v>
      </c>
      <c r="K6" s="23">
        <v>0</v>
      </c>
      <c r="L6" s="23">
        <v>6000000</v>
      </c>
      <c r="M6" s="23">
        <v>6000000</v>
      </c>
      <c r="N6" s="23">
        <v>6000000</v>
      </c>
      <c r="O6" s="24"/>
    </row>
    <row r="7" spans="1:15">
      <c r="A7" s="11">
        <v>7</v>
      </c>
      <c r="B7" s="19" t="s">
        <v>15</v>
      </c>
      <c r="C7" s="20" t="s">
        <v>57</v>
      </c>
      <c r="D7" s="21">
        <v>0</v>
      </c>
      <c r="E7" s="20"/>
      <c r="F7" s="22"/>
      <c r="G7" s="23">
        <v>0</v>
      </c>
      <c r="H7" s="23">
        <v>0</v>
      </c>
      <c r="I7" s="23">
        <v>0</v>
      </c>
      <c r="J7" s="23">
        <v>0</v>
      </c>
      <c r="K7" s="23">
        <v>0</v>
      </c>
      <c r="L7" s="23">
        <v>0</v>
      </c>
      <c r="M7" s="23">
        <v>0</v>
      </c>
      <c r="N7" s="23">
        <v>0</v>
      </c>
      <c r="O7" s="24"/>
    </row>
    <row r="8" spans="1:15">
      <c r="A8" s="11">
        <v>8</v>
      </c>
      <c r="B8" s="19" t="s">
        <v>16</v>
      </c>
      <c r="C8" s="20" t="s">
        <v>57</v>
      </c>
      <c r="D8" s="21">
        <v>0</v>
      </c>
      <c r="E8" s="20"/>
      <c r="F8" s="22"/>
      <c r="G8" s="23">
        <v>0</v>
      </c>
      <c r="H8" s="23">
        <v>0</v>
      </c>
      <c r="I8" s="23">
        <v>0</v>
      </c>
      <c r="J8" s="23">
        <v>0</v>
      </c>
      <c r="K8" s="23">
        <v>0</v>
      </c>
      <c r="L8" s="23">
        <v>0</v>
      </c>
      <c r="M8" s="23">
        <v>0</v>
      </c>
      <c r="N8" s="23">
        <v>0</v>
      </c>
      <c r="O8" s="24"/>
    </row>
    <row r="9" spans="1:15">
      <c r="A9" s="11">
        <v>9</v>
      </c>
      <c r="B9" s="19" t="s">
        <v>17</v>
      </c>
      <c r="C9" s="20" t="s">
        <v>57</v>
      </c>
      <c r="D9" s="20">
        <v>0.75</v>
      </c>
      <c r="E9" s="20"/>
      <c r="F9" s="22"/>
      <c r="G9" s="23">
        <v>64514.999999999956</v>
      </c>
      <c r="H9" s="23">
        <v>423104.60999030044</v>
      </c>
      <c r="I9" s="23">
        <v>774152.30602611252</v>
      </c>
      <c r="J9" s="23">
        <v>989777.30602611252</v>
      </c>
      <c r="K9" s="23">
        <v>1205402.3060261125</v>
      </c>
      <c r="L9" s="23">
        <v>1421027.3060261125</v>
      </c>
      <c r="M9" s="23">
        <v>1636652.3060261125</v>
      </c>
      <c r="N9" s="23">
        <v>1852277.3060261125</v>
      </c>
      <c r="O9" s="24"/>
    </row>
    <row r="10" spans="1:15">
      <c r="A10" s="11">
        <v>10</v>
      </c>
      <c r="B10" s="19" t="s">
        <v>18</v>
      </c>
      <c r="C10" s="20">
        <v>0.995</v>
      </c>
      <c r="D10" s="20">
        <v>1</v>
      </c>
      <c r="E10" s="20"/>
      <c r="F10" s="22"/>
      <c r="G10" s="23">
        <v>208670.40000000014</v>
      </c>
      <c r="H10" s="23">
        <v>1266732.4629350901</v>
      </c>
      <c r="I10" s="23">
        <v>2658427.3601827649</v>
      </c>
      <c r="J10" s="23">
        <v>4276027.3601827649</v>
      </c>
      <c r="K10" s="23">
        <v>5893627.3601827649</v>
      </c>
      <c r="L10" s="23">
        <v>7780827.3601827649</v>
      </c>
      <c r="M10" s="23">
        <v>9937627.3601827659</v>
      </c>
      <c r="N10" s="23">
        <v>12364027.360182766</v>
      </c>
      <c r="O10" s="24"/>
    </row>
    <row r="11" spans="1:15">
      <c r="A11" s="11">
        <v>11</v>
      </c>
      <c r="B11" s="19" t="s">
        <v>19</v>
      </c>
      <c r="C11" s="20">
        <v>0.98399999999999999</v>
      </c>
      <c r="D11" s="20">
        <v>1</v>
      </c>
      <c r="E11" s="20"/>
      <c r="F11" s="22"/>
      <c r="G11" s="23">
        <v>42806.400000000023</v>
      </c>
      <c r="H11" s="23">
        <v>221124.25104361953</v>
      </c>
      <c r="I11" s="23">
        <v>599329.17067013285</v>
      </c>
      <c r="J11" s="23">
        <v>1216729.1706701329</v>
      </c>
      <c r="K11" s="23">
        <v>1937029.1706701329</v>
      </c>
      <c r="L11" s="23">
        <v>2657329.1706701331</v>
      </c>
      <c r="M11" s="23">
        <v>3377629.1706701331</v>
      </c>
      <c r="N11" s="23">
        <v>4097929.1706701331</v>
      </c>
      <c r="O11" s="24"/>
    </row>
    <row r="12" spans="1:15">
      <c r="A12" s="11">
        <v>12</v>
      </c>
      <c r="B12" s="19" t="s">
        <v>20</v>
      </c>
      <c r="C12" s="20">
        <v>0.97799999999999998</v>
      </c>
      <c r="D12" s="20">
        <v>0.9</v>
      </c>
      <c r="E12" s="20"/>
      <c r="F12" s="22"/>
      <c r="G12" s="23">
        <v>145467.35999999993</v>
      </c>
      <c r="H12" s="23">
        <v>1088028.6005930989</v>
      </c>
      <c r="I12" s="23">
        <v>2178953.045596879</v>
      </c>
      <c r="J12" s="23">
        <v>3383153.045596879</v>
      </c>
      <c r="K12" s="23">
        <v>4888403.045596879</v>
      </c>
      <c r="L12" s="23">
        <v>6694703.045596879</v>
      </c>
      <c r="M12" s="23">
        <v>9103103.045596879</v>
      </c>
      <c r="N12" s="23">
        <v>12113603.045596879</v>
      </c>
      <c r="O12" s="24"/>
    </row>
    <row r="13" spans="1:15">
      <c r="A13" s="11">
        <v>13</v>
      </c>
      <c r="B13" s="19" t="s">
        <v>21</v>
      </c>
      <c r="C13" s="20">
        <v>0.94599999999999995</v>
      </c>
      <c r="D13" s="20">
        <v>0.95</v>
      </c>
      <c r="E13" s="20"/>
      <c r="F13" s="22"/>
      <c r="G13" s="23">
        <v>24703.8</v>
      </c>
      <c r="H13" s="23">
        <v>149524.83949211138</v>
      </c>
      <c r="I13" s="23">
        <v>309052.29544845875</v>
      </c>
      <c r="J13" s="23">
        <v>458772.29544845875</v>
      </c>
      <c r="K13" s="23">
        <v>608492.29544845875</v>
      </c>
      <c r="L13" s="23">
        <v>758212.29544845875</v>
      </c>
      <c r="M13" s="23">
        <v>907932.29544845875</v>
      </c>
      <c r="N13" s="23">
        <v>1057652.2954484588</v>
      </c>
      <c r="O13" s="24"/>
    </row>
    <row r="14" spans="1:15">
      <c r="A14" s="11">
        <v>14</v>
      </c>
      <c r="B14" s="19" t="s">
        <v>22</v>
      </c>
      <c r="C14" s="20">
        <v>0.99099999999999999</v>
      </c>
      <c r="D14" s="20">
        <v>1</v>
      </c>
      <c r="E14" s="20"/>
      <c r="F14" s="22"/>
      <c r="G14" s="23">
        <v>124700</v>
      </c>
      <c r="H14" s="23">
        <v>8824817.3364400975</v>
      </c>
      <c r="I14" s="23">
        <v>15225000.664085355</v>
      </c>
      <c r="J14" s="23">
        <v>16222600.664085355</v>
      </c>
      <c r="K14" s="23">
        <v>17220200.664085355</v>
      </c>
      <c r="L14" s="23">
        <v>18217800.664085355</v>
      </c>
      <c r="M14" s="23">
        <v>19215400.664085355</v>
      </c>
      <c r="N14" s="23">
        <v>20213000.664085355</v>
      </c>
      <c r="O14" s="24"/>
    </row>
    <row r="15" spans="1:15">
      <c r="A15" s="11">
        <v>15</v>
      </c>
      <c r="B15" s="19" t="s">
        <v>23</v>
      </c>
      <c r="C15" s="20" t="s">
        <v>57</v>
      </c>
      <c r="D15" s="20">
        <v>1</v>
      </c>
      <c r="E15" s="20"/>
      <c r="F15" s="22"/>
      <c r="G15" s="23">
        <v>0</v>
      </c>
      <c r="H15" s="23">
        <v>2536930.430272534</v>
      </c>
      <c r="I15" s="23">
        <v>5177757.6749694683</v>
      </c>
      <c r="J15" s="23">
        <v>6281757.6749694683</v>
      </c>
      <c r="K15" s="23">
        <v>7385757.6749694683</v>
      </c>
      <c r="L15" s="23">
        <v>8489757.6749694683</v>
      </c>
      <c r="M15" s="23">
        <v>9593757.6749694683</v>
      </c>
      <c r="N15" s="23">
        <v>10697757.674969468</v>
      </c>
      <c r="O15" s="24"/>
    </row>
    <row r="16" spans="1:15">
      <c r="A16" s="11">
        <v>16</v>
      </c>
      <c r="B16" s="19" t="s">
        <v>24</v>
      </c>
      <c r="C16" s="20" t="s">
        <v>57</v>
      </c>
      <c r="D16" s="20">
        <v>0.5</v>
      </c>
      <c r="E16" s="20"/>
      <c r="F16" s="22"/>
      <c r="G16" s="23">
        <v>67379.399999999965</v>
      </c>
      <c r="H16" s="23">
        <v>531651.50882983883</v>
      </c>
      <c r="I16" s="23">
        <v>1492322.2824915196</v>
      </c>
      <c r="J16" s="23">
        <v>2783822.2824915196</v>
      </c>
      <c r="K16" s="23">
        <v>3521822.2824915196</v>
      </c>
      <c r="L16" s="23">
        <v>4259822.28249152</v>
      </c>
      <c r="M16" s="23">
        <v>4997822.28249152</v>
      </c>
      <c r="N16" s="23">
        <v>5735822.28249152</v>
      </c>
      <c r="O16" s="24"/>
    </row>
    <row r="17" spans="1:15">
      <c r="A17" s="11">
        <v>17</v>
      </c>
      <c r="B17" s="19" t="s">
        <v>25</v>
      </c>
      <c r="C17" s="20">
        <v>0.85</v>
      </c>
      <c r="D17" s="20">
        <v>0.85</v>
      </c>
      <c r="E17" s="20"/>
      <c r="F17" s="22"/>
      <c r="G17" s="23">
        <v>2029928.859999998</v>
      </c>
      <c r="H17" s="23">
        <v>11674387.106009033</v>
      </c>
      <c r="I17" s="23">
        <v>23766827.047299206</v>
      </c>
      <c r="J17" s="23">
        <v>33757727.047299206</v>
      </c>
      <c r="K17" s="23">
        <v>42083477.047299206</v>
      </c>
      <c r="L17" s="23">
        <v>48744077.047299206</v>
      </c>
      <c r="M17" s="23">
        <v>54849627.047299206</v>
      </c>
      <c r="N17" s="23">
        <v>60677652.047299206</v>
      </c>
      <c r="O17" s="24"/>
    </row>
    <row r="18" spans="1:15">
      <c r="A18" s="11">
        <v>18</v>
      </c>
      <c r="B18" s="19" t="s">
        <v>26</v>
      </c>
      <c r="C18" s="20" t="s">
        <v>57</v>
      </c>
      <c r="D18" s="26">
        <v>0.9</v>
      </c>
      <c r="E18" s="20"/>
      <c r="F18" s="22"/>
      <c r="G18" s="23">
        <v>47104.01999999999</v>
      </c>
      <c r="H18" s="23">
        <v>249396.72512034557</v>
      </c>
      <c r="I18" s="23">
        <v>1889993.8465812015</v>
      </c>
      <c r="J18" s="23">
        <v>4534306.346581202</v>
      </c>
      <c r="K18" s="23">
        <v>7178618.846581202</v>
      </c>
      <c r="L18" s="23">
        <v>9822931.346581202</v>
      </c>
      <c r="M18" s="23">
        <v>12203517.746581202</v>
      </c>
      <c r="N18" s="23">
        <v>14318967.746581202</v>
      </c>
      <c r="O18" s="24"/>
    </row>
    <row r="19" spans="1:15">
      <c r="A19" s="11">
        <v>19</v>
      </c>
      <c r="B19" s="19" t="s">
        <v>27</v>
      </c>
      <c r="C19" s="20" t="s">
        <v>57</v>
      </c>
      <c r="D19" s="26">
        <v>1</v>
      </c>
      <c r="E19" s="20"/>
      <c r="F19" s="22"/>
      <c r="G19" s="23">
        <v>43493</v>
      </c>
      <c r="H19" s="23">
        <v>270677.11566003924</v>
      </c>
      <c r="I19" s="23">
        <v>708428.5490793928</v>
      </c>
      <c r="J19" s="23">
        <v>1275728.5490793928</v>
      </c>
      <c r="K19" s="23">
        <v>1843028.5490793928</v>
      </c>
      <c r="L19" s="23">
        <v>2410328.549079393</v>
      </c>
      <c r="M19" s="23">
        <v>2930353.549079393</v>
      </c>
      <c r="N19" s="23">
        <v>3403103.549079393</v>
      </c>
      <c r="O19" s="24"/>
    </row>
    <row r="20" spans="1:15">
      <c r="A20" s="11">
        <v>20</v>
      </c>
      <c r="B20" s="19" t="s">
        <v>28</v>
      </c>
      <c r="C20" s="20" t="s">
        <v>57</v>
      </c>
      <c r="D20" s="21">
        <v>0</v>
      </c>
      <c r="E20" s="20"/>
      <c r="F20" s="22"/>
      <c r="G20" s="23">
        <v>0</v>
      </c>
      <c r="H20" s="23">
        <v>0</v>
      </c>
      <c r="I20" s="23">
        <v>0</v>
      </c>
      <c r="J20" s="23">
        <v>0</v>
      </c>
      <c r="K20" s="23">
        <v>0</v>
      </c>
      <c r="L20" s="23">
        <v>0</v>
      </c>
      <c r="M20" s="23">
        <v>0</v>
      </c>
      <c r="N20" s="23">
        <v>0</v>
      </c>
      <c r="O20" s="24"/>
    </row>
    <row r="21" spans="1:15">
      <c r="A21" s="11">
        <v>21</v>
      </c>
      <c r="B21" s="19" t="s">
        <v>29</v>
      </c>
      <c r="C21" s="20" t="s">
        <v>57</v>
      </c>
      <c r="D21" s="26">
        <v>0.9</v>
      </c>
      <c r="E21" s="20"/>
      <c r="F21" s="22"/>
      <c r="G21" s="23">
        <v>741818.88000000024</v>
      </c>
      <c r="H21" s="23">
        <v>4117647.490658158</v>
      </c>
      <c r="I21" s="23">
        <v>13427917.909715325</v>
      </c>
      <c r="J21" s="23">
        <v>27257992.909715325</v>
      </c>
      <c r="K21" s="23">
        <v>41088067.909715325</v>
      </c>
      <c r="L21" s="23">
        <v>54259567.909715325</v>
      </c>
      <c r="M21" s="23">
        <v>66113917.909715325</v>
      </c>
      <c r="N21" s="23">
        <v>76651117.909715325</v>
      </c>
      <c r="O21" s="24"/>
    </row>
    <row r="22" spans="1:15">
      <c r="A22" s="11">
        <v>22</v>
      </c>
      <c r="B22" s="19" t="s">
        <v>30</v>
      </c>
      <c r="C22" s="20" t="s">
        <v>57</v>
      </c>
      <c r="D22" s="26">
        <v>1</v>
      </c>
      <c r="E22" s="20"/>
      <c r="F22" s="22"/>
      <c r="G22" s="23">
        <v>606819.60000000009</v>
      </c>
      <c r="H22" s="23">
        <v>3838775.4951353609</v>
      </c>
      <c r="I22" s="23">
        <v>7201608.5011146385</v>
      </c>
      <c r="J22" s="23">
        <v>9542733.5011146385</v>
      </c>
      <c r="K22" s="23">
        <v>11883858.501114639</v>
      </c>
      <c r="L22" s="23">
        <v>14224983.501114639</v>
      </c>
      <c r="M22" s="23">
        <v>16566108.501114639</v>
      </c>
      <c r="N22" s="23">
        <v>18751158.501114637</v>
      </c>
      <c r="O22" s="24"/>
    </row>
    <row r="23" spans="1:15">
      <c r="A23" s="11">
        <v>23</v>
      </c>
      <c r="B23" s="19" t="s">
        <v>31</v>
      </c>
      <c r="C23" s="20" t="s">
        <v>57</v>
      </c>
      <c r="D23" s="21">
        <v>0</v>
      </c>
      <c r="E23" s="20"/>
      <c r="F23" s="22"/>
      <c r="G23" s="23">
        <v>0</v>
      </c>
      <c r="H23" s="23">
        <v>0</v>
      </c>
      <c r="I23" s="23">
        <v>0</v>
      </c>
      <c r="J23" s="23">
        <v>0</v>
      </c>
      <c r="K23" s="23">
        <v>0</v>
      </c>
      <c r="L23" s="23">
        <v>0</v>
      </c>
      <c r="M23" s="23">
        <v>0</v>
      </c>
      <c r="N23" s="23">
        <v>0</v>
      </c>
      <c r="O23" s="24"/>
    </row>
    <row r="24" spans="1:15">
      <c r="A24" s="11">
        <v>24</v>
      </c>
      <c r="B24" s="19" t="s">
        <v>32</v>
      </c>
      <c r="C24" s="20">
        <v>0.80400000000000005</v>
      </c>
      <c r="D24" s="20">
        <v>0.8</v>
      </c>
      <c r="E24" s="20"/>
      <c r="F24" s="22"/>
      <c r="G24" s="23">
        <v>0</v>
      </c>
      <c r="H24" s="23">
        <v>0</v>
      </c>
      <c r="I24" s="23">
        <v>887200</v>
      </c>
      <c r="J24" s="23">
        <v>3548800</v>
      </c>
      <c r="K24" s="23">
        <v>5545000</v>
      </c>
      <c r="L24" s="23">
        <v>7141960</v>
      </c>
      <c r="M24" s="23">
        <v>8472760</v>
      </c>
      <c r="N24" s="23">
        <v>9537400</v>
      </c>
      <c r="O24" s="24"/>
    </row>
    <row r="25" spans="1:15">
      <c r="A25" s="11">
        <v>25</v>
      </c>
      <c r="B25" s="19" t="s">
        <v>33</v>
      </c>
      <c r="C25" s="20">
        <v>0.998</v>
      </c>
      <c r="D25" s="20">
        <v>1</v>
      </c>
      <c r="E25" s="20"/>
      <c r="F25" s="22"/>
      <c r="G25" s="23">
        <v>1038158.4000000013</v>
      </c>
      <c r="H25" s="23">
        <v>4988738.1036308398</v>
      </c>
      <c r="I25" s="23">
        <v>12159958.881635923</v>
      </c>
      <c r="J25" s="23">
        <v>20451958.881635923</v>
      </c>
      <c r="K25" s="23">
        <v>27914758.881635923</v>
      </c>
      <c r="L25" s="23">
        <v>34824758.881635919</v>
      </c>
      <c r="M25" s="23">
        <v>41458358.881635919</v>
      </c>
      <c r="N25" s="23">
        <v>47677358.881635919</v>
      </c>
      <c r="O25" s="24"/>
    </row>
    <row r="26" spans="1:15">
      <c r="A26" s="11">
        <v>26</v>
      </c>
      <c r="B26" s="19" t="s">
        <v>34</v>
      </c>
      <c r="C26" s="20">
        <v>0.9</v>
      </c>
      <c r="D26" s="21">
        <v>0</v>
      </c>
      <c r="E26" s="20"/>
      <c r="F26" s="22"/>
      <c r="G26" s="23">
        <v>0</v>
      </c>
      <c r="H26" s="23">
        <v>0</v>
      </c>
      <c r="I26" s="23">
        <v>0</v>
      </c>
      <c r="J26" s="23">
        <v>0</v>
      </c>
      <c r="K26" s="23">
        <v>0</v>
      </c>
      <c r="L26" s="23">
        <v>0</v>
      </c>
      <c r="M26" s="23">
        <v>0</v>
      </c>
      <c r="N26" s="23">
        <v>0</v>
      </c>
      <c r="O26" s="24"/>
    </row>
    <row r="27" spans="1:15">
      <c r="A27" s="11">
        <v>27</v>
      </c>
      <c r="B27" s="19" t="s">
        <v>35</v>
      </c>
      <c r="C27" s="20">
        <v>0.745</v>
      </c>
      <c r="D27" s="20">
        <v>0.75</v>
      </c>
      <c r="E27" s="20"/>
      <c r="F27" s="22"/>
      <c r="G27" s="23">
        <v>0</v>
      </c>
      <c r="H27" s="23">
        <v>2428202.9368920592</v>
      </c>
      <c r="I27" s="23">
        <v>4075279.1513580903</v>
      </c>
      <c r="J27" s="23">
        <v>4075279.1513580903</v>
      </c>
      <c r="K27" s="23">
        <v>4075279.1513580903</v>
      </c>
      <c r="L27" s="23">
        <v>4075279.1513580903</v>
      </c>
      <c r="M27" s="23">
        <v>4075279.1513580903</v>
      </c>
      <c r="N27" s="23">
        <v>4075279.1513580903</v>
      </c>
      <c r="O27" s="24"/>
    </row>
    <row r="28" spans="1:15">
      <c r="A28" s="11">
        <v>28</v>
      </c>
      <c r="B28" s="19" t="s">
        <v>36</v>
      </c>
      <c r="C28" s="20" t="s">
        <v>57</v>
      </c>
      <c r="D28" s="20">
        <v>1</v>
      </c>
      <c r="E28" s="20"/>
      <c r="F28" s="22"/>
      <c r="G28" s="23">
        <v>0</v>
      </c>
      <c r="H28" s="23">
        <v>208418.2992316426</v>
      </c>
      <c r="I28" s="23">
        <v>625790.67717764713</v>
      </c>
      <c r="J28" s="23">
        <v>1177790.6771776471</v>
      </c>
      <c r="K28" s="23">
        <v>1729790.6771776471</v>
      </c>
      <c r="L28" s="23">
        <v>2281790.6771776471</v>
      </c>
      <c r="M28" s="23">
        <v>2833790.6771776471</v>
      </c>
      <c r="N28" s="23">
        <v>3385790.6771776471</v>
      </c>
      <c r="O28" s="24"/>
    </row>
    <row r="29" spans="1:15">
      <c r="A29" s="11">
        <v>29</v>
      </c>
      <c r="B29" s="19" t="s">
        <v>37</v>
      </c>
      <c r="C29" s="20" t="s">
        <v>57</v>
      </c>
      <c r="D29" s="20">
        <v>1</v>
      </c>
      <c r="E29" s="20"/>
      <c r="F29" s="22"/>
      <c r="G29" s="23">
        <v>0</v>
      </c>
      <c r="H29" s="23">
        <v>77716.532118936433</v>
      </c>
      <c r="I29" s="23">
        <v>240027.49320237193</v>
      </c>
      <c r="J29" s="23">
        <v>240027.49320237193</v>
      </c>
      <c r="K29" s="23">
        <v>240027.49320237193</v>
      </c>
      <c r="L29" s="23">
        <v>240027.49320237193</v>
      </c>
      <c r="M29" s="23">
        <v>240027.49320237193</v>
      </c>
      <c r="N29" s="23">
        <v>240027.49320237193</v>
      </c>
      <c r="O29" s="24"/>
    </row>
    <row r="30" spans="1:15">
      <c r="A30" s="11">
        <v>30</v>
      </c>
      <c r="B30" s="27" t="s">
        <v>38</v>
      </c>
      <c r="C30" s="28" t="s">
        <v>57</v>
      </c>
      <c r="D30" s="28">
        <v>1</v>
      </c>
      <c r="E30" s="28"/>
      <c r="F30" s="29"/>
      <c r="G30" s="30">
        <v>0</v>
      </c>
      <c r="H30" s="30">
        <v>390702.94373748632</v>
      </c>
      <c r="I30" s="30">
        <v>783480.96005515626</v>
      </c>
      <c r="J30" s="30">
        <v>783480.96005515626</v>
      </c>
      <c r="K30" s="30">
        <v>783480.96005515626</v>
      </c>
      <c r="L30" s="30">
        <v>783480.96005515626</v>
      </c>
      <c r="M30" s="30">
        <v>783480.96005515626</v>
      </c>
      <c r="N30" s="30">
        <v>783480.96005515626</v>
      </c>
      <c r="O30" s="31"/>
    </row>
    <row r="31" spans="1:15">
      <c r="A31" s="11">
        <v>31</v>
      </c>
      <c r="B31" s="14" t="s">
        <v>39</v>
      </c>
      <c r="C31" s="32"/>
      <c r="D31" s="20"/>
      <c r="E31" s="20"/>
      <c r="F31" s="33">
        <v>11770500</v>
      </c>
      <c r="G31" s="24">
        <v>5185565.1199999992</v>
      </c>
      <c r="H31" s="24">
        <v>51856903.962370321</v>
      </c>
      <c r="I31" s="24">
        <v>94181507.816689655</v>
      </c>
      <c r="J31" s="24">
        <v>142258465.31668961</v>
      </c>
      <c r="K31" s="24">
        <v>187026122.81668961</v>
      </c>
      <c r="L31" s="24">
        <v>235088665.31668961</v>
      </c>
      <c r="M31" s="24">
        <v>275297146.71668965</v>
      </c>
      <c r="N31" s="24">
        <v>313633406.71668965</v>
      </c>
      <c r="O31" s="24"/>
    </row>
    <row r="32" spans="1:15">
      <c r="A32" s="11">
        <v>32</v>
      </c>
      <c r="B32" s="14"/>
      <c r="C32" s="34"/>
      <c r="D32" s="34"/>
      <c r="E32" s="34"/>
      <c r="F32" s="23"/>
      <c r="G32" s="23"/>
      <c r="H32" s="23"/>
      <c r="I32" s="23"/>
      <c r="J32" s="23"/>
      <c r="K32" s="23"/>
      <c r="L32" s="23"/>
      <c r="M32" s="23"/>
      <c r="N32" s="23"/>
      <c r="O32" s="23"/>
    </row>
    <row r="33" spans="1:15">
      <c r="A33" s="11">
        <v>33</v>
      </c>
      <c r="B33" s="15" t="s">
        <v>40</v>
      </c>
      <c r="C33" s="34"/>
      <c r="D33" s="34"/>
      <c r="E33" s="34"/>
    </row>
    <row r="34" spans="1:15">
      <c r="A34" s="11">
        <v>34</v>
      </c>
      <c r="B34" s="19" t="s">
        <v>41</v>
      </c>
      <c r="C34" s="20" t="s">
        <v>57</v>
      </c>
      <c r="D34" s="21">
        <v>0</v>
      </c>
      <c r="E34" s="20"/>
      <c r="F34" s="22"/>
      <c r="G34" s="23">
        <v>0</v>
      </c>
      <c r="H34" s="23">
        <v>0</v>
      </c>
      <c r="I34" s="23">
        <v>0</v>
      </c>
      <c r="J34" s="23">
        <v>0</v>
      </c>
      <c r="K34" s="23">
        <v>0</v>
      </c>
      <c r="L34" s="23">
        <v>0</v>
      </c>
      <c r="M34" s="23">
        <v>0</v>
      </c>
      <c r="N34" s="23">
        <v>0</v>
      </c>
      <c r="O34" s="24"/>
    </row>
    <row r="35" spans="1:15">
      <c r="A35" s="11">
        <v>35</v>
      </c>
      <c r="B35" s="19" t="s">
        <v>42</v>
      </c>
      <c r="C35" s="20">
        <v>0.72599999999999998</v>
      </c>
      <c r="D35" s="20">
        <v>0.75</v>
      </c>
      <c r="E35" s="20"/>
      <c r="F35" s="22"/>
      <c r="G35" s="23">
        <v>130171.79999999993</v>
      </c>
      <c r="H35" s="23">
        <v>481205.44833846559</v>
      </c>
      <c r="I35" s="23">
        <v>655929.41140165227</v>
      </c>
      <c r="J35" s="23">
        <v>949329.41140165227</v>
      </c>
      <c r="K35" s="23">
        <v>1242729.4114016523</v>
      </c>
      <c r="L35" s="23">
        <v>1585029.4114016523</v>
      </c>
      <c r="M35" s="23">
        <v>1927329.4114016523</v>
      </c>
      <c r="N35" s="23">
        <v>2269629.4114016523</v>
      </c>
      <c r="O35" s="24"/>
    </row>
    <row r="36" spans="1:15">
      <c r="A36" s="11">
        <v>36</v>
      </c>
      <c r="B36" s="19" t="s">
        <v>43</v>
      </c>
      <c r="C36" s="20">
        <v>0.999</v>
      </c>
      <c r="D36" s="21">
        <v>0</v>
      </c>
      <c r="E36" s="20"/>
      <c r="F36" s="22"/>
      <c r="G36" s="23">
        <v>0</v>
      </c>
      <c r="H36" s="23">
        <v>0</v>
      </c>
      <c r="I36" s="23">
        <v>0</v>
      </c>
      <c r="J36" s="23">
        <v>0</v>
      </c>
      <c r="K36" s="23">
        <v>0</v>
      </c>
      <c r="L36" s="23">
        <v>0</v>
      </c>
      <c r="M36" s="23">
        <v>0</v>
      </c>
      <c r="N36" s="23">
        <v>0</v>
      </c>
      <c r="O36" s="24"/>
    </row>
    <row r="37" spans="1:15">
      <c r="A37" s="11">
        <v>37</v>
      </c>
      <c r="B37" s="19" t="s">
        <v>44</v>
      </c>
      <c r="C37" s="20">
        <v>0.89400000000000002</v>
      </c>
      <c r="D37" s="20">
        <v>0.9</v>
      </c>
      <c r="E37" s="20"/>
      <c r="F37" s="22"/>
      <c r="G37" s="23">
        <v>237142.08000000016</v>
      </c>
      <c r="H37" s="23">
        <v>1416108.4081871253</v>
      </c>
      <c r="I37" s="23">
        <v>3834485.6629646616</v>
      </c>
      <c r="J37" s="23">
        <v>8069165.6629646616</v>
      </c>
      <c r="K37" s="23">
        <v>13009625.662964661</v>
      </c>
      <c r="L37" s="23">
        <v>17950085.662964661</v>
      </c>
      <c r="M37" s="23">
        <v>23243435.662964661</v>
      </c>
      <c r="N37" s="23">
        <v>27831005.662964661</v>
      </c>
      <c r="O37" s="24"/>
    </row>
    <row r="38" spans="1:15">
      <c r="A38" s="11">
        <v>38</v>
      </c>
      <c r="B38" s="19" t="s">
        <v>17</v>
      </c>
      <c r="C38" s="20">
        <v>0.9</v>
      </c>
      <c r="D38" s="20">
        <v>0.9</v>
      </c>
      <c r="E38" s="20"/>
      <c r="F38" s="22"/>
      <c r="G38" s="23">
        <v>12107.820959999983</v>
      </c>
      <c r="H38" s="23">
        <v>51532.496878146994</v>
      </c>
      <c r="I38" s="23">
        <v>109689.74792062253</v>
      </c>
      <c r="J38" s="23">
        <v>214016.09192062254</v>
      </c>
      <c r="K38" s="23">
        <v>327307.88402062253</v>
      </c>
      <c r="L38" s="23">
        <v>447503.76242062252</v>
      </c>
      <c r="M38" s="23">
        <v>572788.57922062255</v>
      </c>
      <c r="N38" s="23">
        <v>701581.74992062256</v>
      </c>
      <c r="O38" s="24"/>
    </row>
    <row r="39" spans="1:15">
      <c r="A39" s="11">
        <v>39</v>
      </c>
      <c r="B39" s="19" t="s">
        <v>45</v>
      </c>
      <c r="C39" s="20">
        <v>0.91600000000000004</v>
      </c>
      <c r="D39" s="20">
        <v>0.9</v>
      </c>
      <c r="E39" s="20"/>
      <c r="F39" s="22"/>
      <c r="G39" s="23">
        <v>41898.779999999962</v>
      </c>
      <c r="H39" s="23">
        <v>148104.52679914859</v>
      </c>
      <c r="I39" s="23">
        <v>328437.27468775294</v>
      </c>
      <c r="J39" s="23">
        <v>725559.75468775304</v>
      </c>
      <c r="K39" s="23">
        <v>1150164.724687753</v>
      </c>
      <c r="L39" s="23">
        <v>1592611.8346877531</v>
      </c>
      <c r="M39" s="23">
        <v>2044749.244687753</v>
      </c>
      <c r="N39" s="23">
        <v>2499843.694687753</v>
      </c>
      <c r="O39" s="24"/>
    </row>
    <row r="40" spans="1:15">
      <c r="A40" s="11">
        <v>40</v>
      </c>
      <c r="B40" s="19" t="s">
        <v>18</v>
      </c>
      <c r="C40" s="20">
        <v>0.88500000000000001</v>
      </c>
      <c r="D40" s="20">
        <v>0.9</v>
      </c>
      <c r="E40" s="20"/>
      <c r="F40" s="22"/>
      <c r="G40" s="23">
        <v>0</v>
      </c>
      <c r="H40" s="23">
        <v>0</v>
      </c>
      <c r="I40" s="23">
        <v>18558.45</v>
      </c>
      <c r="J40" s="23">
        <v>92792.25</v>
      </c>
      <c r="K40" s="23">
        <v>167026.04999999999</v>
      </c>
      <c r="L40" s="23">
        <v>278376.75</v>
      </c>
      <c r="M40" s="23">
        <v>389727.45</v>
      </c>
      <c r="N40" s="23">
        <v>501078.15</v>
      </c>
      <c r="O40" s="24"/>
    </row>
    <row r="41" spans="1:15">
      <c r="A41" s="11">
        <v>41</v>
      </c>
      <c r="B41" s="19" t="s">
        <v>46</v>
      </c>
      <c r="C41" s="20">
        <v>0.65</v>
      </c>
      <c r="D41" s="20">
        <v>0.65</v>
      </c>
      <c r="E41" s="20"/>
      <c r="F41" s="22"/>
      <c r="G41" s="23">
        <v>375234.60000000033</v>
      </c>
      <c r="H41" s="23">
        <v>1733403.325820097</v>
      </c>
      <c r="I41" s="23">
        <v>2491467.9053071798</v>
      </c>
      <c r="J41" s="23">
        <v>2847342.9053071798</v>
      </c>
      <c r="K41" s="23">
        <v>3132042.9053071798</v>
      </c>
      <c r="L41" s="23">
        <v>3416742.9053071798</v>
      </c>
      <c r="M41" s="23">
        <v>3701442.9053071798</v>
      </c>
      <c r="N41" s="23">
        <v>3986142.9053071798</v>
      </c>
      <c r="O41" s="24"/>
    </row>
    <row r="42" spans="1:15">
      <c r="A42" s="11">
        <v>42</v>
      </c>
      <c r="B42" s="19" t="s">
        <v>47</v>
      </c>
      <c r="C42" s="20">
        <v>0.7</v>
      </c>
      <c r="D42" s="20">
        <v>0.7</v>
      </c>
      <c r="E42" s="20"/>
      <c r="F42" s="22"/>
      <c r="G42" s="23">
        <v>174148.79999999981</v>
      </c>
      <c r="H42" s="23">
        <v>710399.51084043691</v>
      </c>
      <c r="I42" s="23">
        <v>945559.14852375374</v>
      </c>
      <c r="J42" s="23">
        <v>1129519.1485237537</v>
      </c>
      <c r="K42" s="23">
        <v>1313479.1485237537</v>
      </c>
      <c r="L42" s="23">
        <v>1497439.1485237537</v>
      </c>
      <c r="M42" s="23">
        <v>1681399.1485237537</v>
      </c>
      <c r="N42" s="23">
        <v>1865359.1485237537</v>
      </c>
      <c r="O42" s="24"/>
    </row>
    <row r="43" spans="1:15">
      <c r="A43" s="11">
        <v>43</v>
      </c>
      <c r="B43" s="19" t="s">
        <v>48</v>
      </c>
      <c r="C43" s="20">
        <v>0.99399999999999999</v>
      </c>
      <c r="D43" s="20">
        <v>1</v>
      </c>
      <c r="E43" s="20"/>
      <c r="F43" s="22"/>
      <c r="G43" s="23">
        <v>184320</v>
      </c>
      <c r="H43" s="23">
        <v>927325.60784267343</v>
      </c>
      <c r="I43" s="23">
        <v>1576675.1006287155</v>
      </c>
      <c r="J43" s="23">
        <v>2176675.1006287155</v>
      </c>
      <c r="K43" s="23">
        <v>2776675.1006287155</v>
      </c>
      <c r="L43" s="23">
        <v>3376675.1006287155</v>
      </c>
      <c r="M43" s="23">
        <v>3936675.1006287155</v>
      </c>
      <c r="N43" s="23">
        <v>4416675.100628715</v>
      </c>
      <c r="O43" s="24"/>
    </row>
    <row r="44" spans="1:15">
      <c r="A44" s="11">
        <v>44</v>
      </c>
      <c r="B44" s="19" t="s">
        <v>49</v>
      </c>
      <c r="C44" s="20">
        <v>0.93799999999999994</v>
      </c>
      <c r="D44" s="20">
        <v>0.95</v>
      </c>
      <c r="E44" s="20"/>
      <c r="F44" s="22"/>
      <c r="G44" s="23">
        <v>15953.919999999991</v>
      </c>
      <c r="H44" s="23">
        <v>101026.43981499955</v>
      </c>
      <c r="I44" s="23">
        <v>205516.38348066318</v>
      </c>
      <c r="J44" s="23">
        <v>327021.38348066318</v>
      </c>
      <c r="K44" s="23">
        <v>424225.38348066318</v>
      </c>
      <c r="L44" s="23">
        <v>521429.38348066318</v>
      </c>
      <c r="M44" s="23">
        <v>618633.38348066318</v>
      </c>
      <c r="N44" s="23">
        <v>715837.38348066318</v>
      </c>
      <c r="O44" s="24"/>
    </row>
    <row r="45" spans="1:15">
      <c r="A45" s="11">
        <v>45</v>
      </c>
      <c r="B45" s="19" t="s">
        <v>19</v>
      </c>
      <c r="C45" s="20">
        <v>0.93200000000000005</v>
      </c>
      <c r="D45" s="20">
        <v>0.95</v>
      </c>
      <c r="E45" s="20"/>
      <c r="F45" s="22"/>
      <c r="G45" s="23">
        <v>151795.36049999986</v>
      </c>
      <c r="H45" s="23">
        <v>637824.52968365047</v>
      </c>
      <c r="I45" s="23">
        <v>1391672.4951711548</v>
      </c>
      <c r="J45" s="23">
        <v>2555422.4951711548</v>
      </c>
      <c r="K45" s="23">
        <v>3719172.4951711548</v>
      </c>
      <c r="L45" s="23">
        <v>4650172.4951711548</v>
      </c>
      <c r="M45" s="23">
        <v>5581172.4951711548</v>
      </c>
      <c r="N45" s="23">
        <v>6512172.4951711548</v>
      </c>
      <c r="O45" s="24"/>
    </row>
    <row r="46" spans="1:15">
      <c r="A46" s="11">
        <v>46</v>
      </c>
      <c r="B46" s="19" t="s">
        <v>50</v>
      </c>
      <c r="C46" s="20" t="s">
        <v>57</v>
      </c>
      <c r="D46" s="20">
        <v>1</v>
      </c>
      <c r="E46" s="20"/>
      <c r="F46" s="22"/>
      <c r="G46" s="23">
        <v>11895.200000000012</v>
      </c>
      <c r="H46" s="23">
        <v>42047.357158877494</v>
      </c>
      <c r="I46" s="23">
        <v>132368.57157264629</v>
      </c>
      <c r="J46" s="23">
        <v>298835.57157264627</v>
      </c>
      <c r="K46" s="23">
        <v>420158.57157264627</v>
      </c>
      <c r="L46" s="23">
        <v>601562.57157264627</v>
      </c>
      <c r="M46" s="23">
        <v>737822.57157264627</v>
      </c>
      <c r="N46" s="23">
        <v>940697.57157264627</v>
      </c>
      <c r="O46" s="24"/>
    </row>
    <row r="47" spans="1:15">
      <c r="A47" s="11">
        <v>47</v>
      </c>
      <c r="B47" s="19" t="s">
        <v>51</v>
      </c>
      <c r="C47" s="20">
        <v>0.64</v>
      </c>
      <c r="D47" s="20">
        <v>0.65</v>
      </c>
      <c r="E47" s="20"/>
      <c r="F47" s="22"/>
      <c r="G47" s="23">
        <v>6184.6200000000017</v>
      </c>
      <c r="H47" s="23">
        <v>26146.989586773921</v>
      </c>
      <c r="I47" s="23">
        <v>126105.25023795014</v>
      </c>
      <c r="J47" s="23">
        <v>301995.25023795012</v>
      </c>
      <c r="K47" s="23">
        <v>477885.25023795012</v>
      </c>
      <c r="L47" s="23">
        <v>653775.25023795012</v>
      </c>
      <c r="M47" s="23">
        <v>829665.25023795012</v>
      </c>
      <c r="N47" s="23">
        <v>1005555.2502379501</v>
      </c>
      <c r="O47" s="24"/>
    </row>
    <row r="48" spans="1:15">
      <c r="A48" s="11">
        <v>48</v>
      </c>
      <c r="B48" s="19" t="s">
        <v>52</v>
      </c>
      <c r="C48" s="20" t="s">
        <v>57</v>
      </c>
      <c r="D48" s="21">
        <v>0</v>
      </c>
      <c r="E48" s="20"/>
      <c r="F48" s="22"/>
      <c r="G48" s="23">
        <v>0</v>
      </c>
      <c r="H48" s="23">
        <v>0</v>
      </c>
      <c r="I48" s="23">
        <v>0</v>
      </c>
      <c r="J48" s="23">
        <v>0</v>
      </c>
      <c r="K48" s="23">
        <v>0</v>
      </c>
      <c r="L48" s="23">
        <v>0</v>
      </c>
      <c r="M48" s="23">
        <v>0</v>
      </c>
      <c r="N48" s="23">
        <v>0</v>
      </c>
      <c r="O48" s="24"/>
    </row>
    <row r="49" spans="1:15">
      <c r="A49" s="11">
        <v>49</v>
      </c>
      <c r="B49" s="19" t="s">
        <v>53</v>
      </c>
      <c r="C49" s="20" t="s">
        <v>57</v>
      </c>
      <c r="D49" s="21">
        <v>0</v>
      </c>
      <c r="E49" s="20"/>
      <c r="F49" s="22"/>
      <c r="G49" s="23">
        <v>0</v>
      </c>
      <c r="H49" s="23">
        <v>0</v>
      </c>
      <c r="I49" s="23">
        <v>0</v>
      </c>
      <c r="J49" s="23">
        <v>0</v>
      </c>
      <c r="K49" s="23">
        <v>0</v>
      </c>
      <c r="L49" s="23">
        <v>0</v>
      </c>
      <c r="M49" s="23">
        <v>0</v>
      </c>
      <c r="N49" s="23">
        <v>0</v>
      </c>
      <c r="O49" s="24"/>
    </row>
    <row r="50" spans="1:15">
      <c r="A50" s="11">
        <v>50</v>
      </c>
      <c r="B50" s="27" t="s">
        <v>54</v>
      </c>
      <c r="C50" s="28" t="s">
        <v>57</v>
      </c>
      <c r="D50" s="28">
        <v>1</v>
      </c>
      <c r="E50" s="28"/>
      <c r="F50" s="29"/>
      <c r="G50" s="30">
        <v>0</v>
      </c>
      <c r="H50" s="30">
        <v>6476.964823825052</v>
      </c>
      <c r="I50" s="30">
        <v>31988.076768982148</v>
      </c>
      <c r="J50" s="30">
        <v>31988.076768982148</v>
      </c>
      <c r="K50" s="30">
        <v>31988.076768982148</v>
      </c>
      <c r="L50" s="30">
        <v>31988.076768982148</v>
      </c>
      <c r="M50" s="30">
        <v>31988.076768982148</v>
      </c>
      <c r="N50" s="30">
        <v>31988.076768982148</v>
      </c>
      <c r="O50" s="31"/>
    </row>
    <row r="51" spans="1:15">
      <c r="A51" s="11">
        <v>51</v>
      </c>
      <c r="B51" s="14" t="s">
        <v>55</v>
      </c>
      <c r="C51" s="35"/>
      <c r="D51" s="35"/>
      <c r="E51" s="35"/>
      <c r="F51" s="33">
        <v>0</v>
      </c>
      <c r="G51" s="24">
        <v>1340852.9814600002</v>
      </c>
      <c r="H51" s="24">
        <v>6281601.605774221</v>
      </c>
      <c r="I51" s="24">
        <v>11848453.478665736</v>
      </c>
      <c r="J51" s="24">
        <v>19719663.102665734</v>
      </c>
      <c r="K51" s="24">
        <v>28192480.664765738</v>
      </c>
      <c r="L51" s="24">
        <v>36603392.353165731</v>
      </c>
      <c r="M51" s="24">
        <v>45296829.279965729</v>
      </c>
      <c r="N51" s="24">
        <v>53277566.600665726</v>
      </c>
      <c r="O51" s="35"/>
    </row>
    <row r="52" spans="1:15">
      <c r="A52" s="11">
        <v>52</v>
      </c>
    </row>
    <row r="53" spans="1:15">
      <c r="A53" s="11">
        <v>53</v>
      </c>
      <c r="B53" s="14" t="s">
        <v>56</v>
      </c>
      <c r="C53" s="35"/>
      <c r="D53" s="35"/>
      <c r="E53" s="35"/>
      <c r="F53" s="35">
        <v>11770500</v>
      </c>
      <c r="G53" s="35">
        <v>6526418.1014599996</v>
      </c>
      <c r="H53" s="35">
        <v>58138505.568144545</v>
      </c>
      <c r="I53" s="35">
        <v>106029961.29535539</v>
      </c>
      <c r="J53" s="35">
        <v>161978128.41935533</v>
      </c>
      <c r="K53" s="35">
        <v>215218603.48145536</v>
      </c>
      <c r="L53" s="35">
        <v>271692057.66985536</v>
      </c>
      <c r="M53" s="35">
        <v>320593975.99665534</v>
      </c>
      <c r="N53" s="35">
        <v>366910973.31735539</v>
      </c>
      <c r="O53" s="35"/>
    </row>
  </sheetData>
  <printOptions horizontalCentered="1" verticalCentered="1"/>
  <pageMargins left="0.2" right="0.2" top="0.26" bottom="0.26" header="0.21" footer="0.2"/>
  <pageSetup scale="55" orientation="landscape" r:id="rId1"/>
  <headerFooter alignWithMargins="0"/>
</worksheet>
</file>

<file path=xl/worksheets/sheet3.xml><?xml version="1.0" encoding="utf-8"?>
<worksheet xmlns="http://schemas.openxmlformats.org/spreadsheetml/2006/main" xmlns:r="http://schemas.openxmlformats.org/officeDocument/2006/relationships">
  <sheetPr>
    <tabColor theme="6"/>
    <pageSetUpPr fitToPage="1"/>
  </sheetPr>
  <dimension ref="A1:V53"/>
  <sheetViews>
    <sheetView zoomScaleNormal="100" workbookViewId="0"/>
  </sheetViews>
  <sheetFormatPr defaultRowHeight="15"/>
  <cols>
    <col min="1" max="1" width="38" bestFit="1" customWidth="1"/>
    <col min="2" max="2" width="16.85546875" bestFit="1" customWidth="1"/>
    <col min="257" max="257" width="38" bestFit="1" customWidth="1"/>
    <col min="258" max="258" width="16.85546875" bestFit="1" customWidth="1"/>
    <col min="513" max="513" width="38" bestFit="1" customWidth="1"/>
    <col min="514" max="514" width="16.85546875" bestFit="1" customWidth="1"/>
    <col min="769" max="769" width="38" bestFit="1" customWidth="1"/>
    <col min="770" max="770" width="16.85546875" bestFit="1" customWidth="1"/>
    <col min="1025" max="1025" width="38" bestFit="1" customWidth="1"/>
    <col min="1026" max="1026" width="16.85546875" bestFit="1" customWidth="1"/>
    <col min="1281" max="1281" width="38" bestFit="1" customWidth="1"/>
    <col min="1282" max="1282" width="16.85546875" bestFit="1" customWidth="1"/>
    <col min="1537" max="1537" width="38" bestFit="1" customWidth="1"/>
    <col min="1538" max="1538" width="16.85546875" bestFit="1" customWidth="1"/>
    <col min="1793" max="1793" width="38" bestFit="1" customWidth="1"/>
    <col min="1794" max="1794" width="16.85546875" bestFit="1" customWidth="1"/>
    <col min="2049" max="2049" width="38" bestFit="1" customWidth="1"/>
    <col min="2050" max="2050" width="16.85546875" bestFit="1" customWidth="1"/>
    <col min="2305" max="2305" width="38" bestFit="1" customWidth="1"/>
    <col min="2306" max="2306" width="16.85546875" bestFit="1" customWidth="1"/>
    <col min="2561" max="2561" width="38" bestFit="1" customWidth="1"/>
    <col min="2562" max="2562" width="16.85546875" bestFit="1" customWidth="1"/>
    <col min="2817" max="2817" width="38" bestFit="1" customWidth="1"/>
    <col min="2818" max="2818" width="16.85546875" bestFit="1" customWidth="1"/>
    <col min="3073" max="3073" width="38" bestFit="1" customWidth="1"/>
    <col min="3074" max="3074" width="16.85546875" bestFit="1" customWidth="1"/>
    <col min="3329" max="3329" width="38" bestFit="1" customWidth="1"/>
    <col min="3330" max="3330" width="16.85546875" bestFit="1" customWidth="1"/>
    <col min="3585" max="3585" width="38" bestFit="1" customWidth="1"/>
    <col min="3586" max="3586" width="16.85546875" bestFit="1" customWidth="1"/>
    <col min="3841" max="3841" width="38" bestFit="1" customWidth="1"/>
    <col min="3842" max="3842" width="16.85546875" bestFit="1" customWidth="1"/>
    <col min="4097" max="4097" width="38" bestFit="1" customWidth="1"/>
    <col min="4098" max="4098" width="16.85546875" bestFit="1" customWidth="1"/>
    <col min="4353" max="4353" width="38" bestFit="1" customWidth="1"/>
    <col min="4354" max="4354" width="16.85546875" bestFit="1" customWidth="1"/>
    <col min="4609" max="4609" width="38" bestFit="1" customWidth="1"/>
    <col min="4610" max="4610" width="16.85546875" bestFit="1" customWidth="1"/>
    <col min="4865" max="4865" width="38" bestFit="1" customWidth="1"/>
    <col min="4866" max="4866" width="16.85546875" bestFit="1" customWidth="1"/>
    <col min="5121" max="5121" width="38" bestFit="1" customWidth="1"/>
    <col min="5122" max="5122" width="16.85546875" bestFit="1" customWidth="1"/>
    <col min="5377" max="5377" width="38" bestFit="1" customWidth="1"/>
    <col min="5378" max="5378" width="16.85546875" bestFit="1" customWidth="1"/>
    <col min="5633" max="5633" width="38" bestFit="1" customWidth="1"/>
    <col min="5634" max="5634" width="16.85546875" bestFit="1" customWidth="1"/>
    <col min="5889" max="5889" width="38" bestFit="1" customWidth="1"/>
    <col min="5890" max="5890" width="16.85546875" bestFit="1" customWidth="1"/>
    <col min="6145" max="6145" width="38" bestFit="1" customWidth="1"/>
    <col min="6146" max="6146" width="16.85546875" bestFit="1" customWidth="1"/>
    <col min="6401" max="6401" width="38" bestFit="1" customWidth="1"/>
    <col min="6402" max="6402" width="16.85546875" bestFit="1" customWidth="1"/>
    <col min="6657" max="6657" width="38" bestFit="1" customWidth="1"/>
    <col min="6658" max="6658" width="16.85546875" bestFit="1" customWidth="1"/>
    <col min="6913" max="6913" width="38" bestFit="1" customWidth="1"/>
    <col min="6914" max="6914" width="16.85546875" bestFit="1" customWidth="1"/>
    <col min="7169" max="7169" width="38" bestFit="1" customWidth="1"/>
    <col min="7170" max="7170" width="16.85546875" bestFit="1" customWidth="1"/>
    <col min="7425" max="7425" width="38" bestFit="1" customWidth="1"/>
    <col min="7426" max="7426" width="16.85546875" bestFit="1" customWidth="1"/>
    <col min="7681" max="7681" width="38" bestFit="1" customWidth="1"/>
    <col min="7682" max="7682" width="16.85546875" bestFit="1" customWidth="1"/>
    <col min="7937" max="7937" width="38" bestFit="1" customWidth="1"/>
    <col min="7938" max="7938" width="16.85546875" bestFit="1" customWidth="1"/>
    <col min="8193" max="8193" width="38" bestFit="1" customWidth="1"/>
    <col min="8194" max="8194" width="16.85546875" bestFit="1" customWidth="1"/>
    <col min="8449" max="8449" width="38" bestFit="1" customWidth="1"/>
    <col min="8450" max="8450" width="16.85546875" bestFit="1" customWidth="1"/>
    <col min="8705" max="8705" width="38" bestFit="1" customWidth="1"/>
    <col min="8706" max="8706" width="16.85546875" bestFit="1" customWidth="1"/>
    <col min="8961" max="8961" width="38" bestFit="1" customWidth="1"/>
    <col min="8962" max="8962" width="16.85546875" bestFit="1" customWidth="1"/>
    <col min="9217" max="9217" width="38" bestFit="1" customWidth="1"/>
    <col min="9218" max="9218" width="16.85546875" bestFit="1" customWidth="1"/>
    <col min="9473" max="9473" width="38" bestFit="1" customWidth="1"/>
    <col min="9474" max="9474" width="16.85546875" bestFit="1" customWidth="1"/>
    <col min="9729" max="9729" width="38" bestFit="1" customWidth="1"/>
    <col min="9730" max="9730" width="16.85546875" bestFit="1" customWidth="1"/>
    <col min="9985" max="9985" width="38" bestFit="1" customWidth="1"/>
    <col min="9986" max="9986" width="16.85546875" bestFit="1" customWidth="1"/>
    <col min="10241" max="10241" width="38" bestFit="1" customWidth="1"/>
    <col min="10242" max="10242" width="16.85546875" bestFit="1" customWidth="1"/>
    <col min="10497" max="10497" width="38" bestFit="1" customWidth="1"/>
    <col min="10498" max="10498" width="16.85546875" bestFit="1" customWidth="1"/>
    <col min="10753" max="10753" width="38" bestFit="1" customWidth="1"/>
    <col min="10754" max="10754" width="16.85546875" bestFit="1" customWidth="1"/>
    <col min="11009" max="11009" width="38" bestFit="1" customWidth="1"/>
    <col min="11010" max="11010" width="16.85546875" bestFit="1" customWidth="1"/>
    <col min="11265" max="11265" width="38" bestFit="1" customWidth="1"/>
    <col min="11266" max="11266" width="16.85546875" bestFit="1" customWidth="1"/>
    <col min="11521" max="11521" width="38" bestFit="1" customWidth="1"/>
    <col min="11522" max="11522" width="16.85546875" bestFit="1" customWidth="1"/>
    <col min="11777" max="11777" width="38" bestFit="1" customWidth="1"/>
    <col min="11778" max="11778" width="16.85546875" bestFit="1" customWidth="1"/>
    <col min="12033" max="12033" width="38" bestFit="1" customWidth="1"/>
    <col min="12034" max="12034" width="16.85546875" bestFit="1" customWidth="1"/>
    <col min="12289" max="12289" width="38" bestFit="1" customWidth="1"/>
    <col min="12290" max="12290" width="16.85546875" bestFit="1" customWidth="1"/>
    <col min="12545" max="12545" width="38" bestFit="1" customWidth="1"/>
    <col min="12546" max="12546" width="16.85546875" bestFit="1" customWidth="1"/>
    <col min="12801" max="12801" width="38" bestFit="1" customWidth="1"/>
    <col min="12802" max="12802" width="16.85546875" bestFit="1" customWidth="1"/>
    <col min="13057" max="13057" width="38" bestFit="1" customWidth="1"/>
    <col min="13058" max="13058" width="16.85546875" bestFit="1" customWidth="1"/>
    <col min="13313" max="13313" width="38" bestFit="1" customWidth="1"/>
    <col min="13314" max="13314" width="16.85546875" bestFit="1" customWidth="1"/>
    <col min="13569" max="13569" width="38" bestFit="1" customWidth="1"/>
    <col min="13570" max="13570" width="16.85546875" bestFit="1" customWidth="1"/>
    <col min="13825" max="13825" width="38" bestFit="1" customWidth="1"/>
    <col min="13826" max="13826" width="16.85546875" bestFit="1" customWidth="1"/>
    <col min="14081" max="14081" width="38" bestFit="1" customWidth="1"/>
    <col min="14082" max="14082" width="16.85546875" bestFit="1" customWidth="1"/>
    <col min="14337" max="14337" width="38" bestFit="1" customWidth="1"/>
    <col min="14338" max="14338" width="16.85546875" bestFit="1" customWidth="1"/>
    <col min="14593" max="14593" width="38" bestFit="1" customWidth="1"/>
    <col min="14594" max="14594" width="16.85546875" bestFit="1" customWidth="1"/>
    <col min="14849" max="14849" width="38" bestFit="1" customWidth="1"/>
    <col min="14850" max="14850" width="16.85546875" bestFit="1" customWidth="1"/>
    <col min="15105" max="15105" width="38" bestFit="1" customWidth="1"/>
    <col min="15106" max="15106" width="16.85546875" bestFit="1" customWidth="1"/>
    <col min="15361" max="15361" width="38" bestFit="1" customWidth="1"/>
    <col min="15362" max="15362" width="16.85546875" bestFit="1" customWidth="1"/>
    <col min="15617" max="15617" width="38" bestFit="1" customWidth="1"/>
    <col min="15618" max="15618" width="16.85546875" bestFit="1" customWidth="1"/>
    <col min="15873" max="15873" width="38" bestFit="1" customWidth="1"/>
    <col min="15874" max="15874" width="16.85546875" bestFit="1" customWidth="1"/>
    <col min="16129" max="16129" width="38" bestFit="1" customWidth="1"/>
    <col min="16130" max="16130" width="16.85546875" bestFit="1" customWidth="1"/>
  </cols>
  <sheetData>
    <row r="1" spans="1:22">
      <c r="B1" t="s">
        <v>79</v>
      </c>
      <c r="C1" s="57" t="s">
        <v>90</v>
      </c>
      <c r="D1" s="58"/>
      <c r="E1" s="58"/>
      <c r="F1" s="58"/>
      <c r="G1" s="58"/>
      <c r="H1" s="58"/>
      <c r="I1" s="58"/>
      <c r="J1" s="58"/>
      <c r="K1" s="58"/>
      <c r="L1" s="58"/>
      <c r="N1" s="57" t="s">
        <v>70</v>
      </c>
      <c r="O1" s="58"/>
      <c r="P1" s="58"/>
      <c r="Q1" s="58"/>
      <c r="R1" s="58"/>
      <c r="S1" s="58"/>
      <c r="T1" s="58"/>
      <c r="U1" s="58"/>
      <c r="V1" s="58"/>
    </row>
    <row r="2" spans="1:22">
      <c r="A2" s="14" t="s">
        <v>9</v>
      </c>
      <c r="C2" s="17">
        <v>2011</v>
      </c>
      <c r="D2" s="17">
        <v>2012</v>
      </c>
      <c r="E2" s="17">
        <v>2013</v>
      </c>
      <c r="F2" s="17">
        <v>2014</v>
      </c>
      <c r="G2" s="17">
        <v>2015</v>
      </c>
      <c r="H2" s="17">
        <v>2016</v>
      </c>
      <c r="I2" s="17">
        <v>2017</v>
      </c>
      <c r="J2" s="17">
        <v>2018</v>
      </c>
      <c r="K2" s="17">
        <v>2019</v>
      </c>
      <c r="N2" s="17">
        <v>2011</v>
      </c>
      <c r="O2" s="17">
        <v>2012</v>
      </c>
      <c r="P2" s="17">
        <v>2013</v>
      </c>
      <c r="Q2" s="17">
        <v>2014</v>
      </c>
      <c r="R2" s="17">
        <v>2015</v>
      </c>
      <c r="S2" s="17">
        <v>2016</v>
      </c>
      <c r="T2" s="17">
        <v>2017</v>
      </c>
      <c r="U2" s="17">
        <v>2018</v>
      </c>
      <c r="V2" s="17">
        <v>2019</v>
      </c>
    </row>
    <row r="3" spans="1:22">
      <c r="A3" s="43" t="s">
        <v>11</v>
      </c>
      <c r="B3" s="36">
        <v>0</v>
      </c>
      <c r="C3" s="42"/>
      <c r="D3" s="45">
        <v>0</v>
      </c>
      <c r="E3" s="44">
        <v>0</v>
      </c>
      <c r="F3" s="44">
        <v>0</v>
      </c>
      <c r="G3" s="42">
        <v>0</v>
      </c>
      <c r="H3" s="42">
        <v>0</v>
      </c>
      <c r="I3" s="42">
        <v>0</v>
      </c>
      <c r="J3" s="42">
        <v>0</v>
      </c>
      <c r="K3" s="42">
        <v>0</v>
      </c>
      <c r="N3" s="42"/>
      <c r="O3" s="44">
        <v>0</v>
      </c>
      <c r="P3" s="44">
        <v>0</v>
      </c>
      <c r="Q3" s="44">
        <v>0</v>
      </c>
      <c r="R3" s="42">
        <v>0</v>
      </c>
      <c r="S3" s="42">
        <v>0</v>
      </c>
      <c r="T3" s="42">
        <v>0</v>
      </c>
      <c r="U3" s="42">
        <v>0</v>
      </c>
      <c r="V3" s="42">
        <v>0</v>
      </c>
    </row>
    <row r="4" spans="1:22">
      <c r="A4" s="43" t="s">
        <v>12</v>
      </c>
      <c r="B4" s="36">
        <v>0</v>
      </c>
      <c r="C4" s="42"/>
      <c r="D4" s="45">
        <v>0</v>
      </c>
      <c r="E4" s="44">
        <v>0</v>
      </c>
      <c r="F4" s="44">
        <v>0</v>
      </c>
      <c r="G4" s="42">
        <v>0</v>
      </c>
      <c r="H4" s="42">
        <v>0</v>
      </c>
      <c r="I4" s="42">
        <v>0</v>
      </c>
      <c r="J4" s="42">
        <v>0</v>
      </c>
      <c r="K4" s="42">
        <v>0</v>
      </c>
      <c r="N4" s="42"/>
      <c r="O4" s="44">
        <v>0</v>
      </c>
      <c r="P4" s="44">
        <v>0</v>
      </c>
      <c r="Q4" s="44">
        <v>0</v>
      </c>
      <c r="R4" s="42">
        <v>0</v>
      </c>
      <c r="S4" s="42">
        <v>0</v>
      </c>
      <c r="T4" s="42">
        <v>0</v>
      </c>
      <c r="U4" s="42">
        <v>0</v>
      </c>
      <c r="V4" s="42">
        <v>0</v>
      </c>
    </row>
    <row r="5" spans="1:22">
      <c r="A5" s="43" t="s">
        <v>13</v>
      </c>
      <c r="B5" s="36">
        <v>0</v>
      </c>
      <c r="C5" s="42"/>
      <c r="D5" s="45">
        <v>0</v>
      </c>
      <c r="E5" s="44">
        <v>0</v>
      </c>
      <c r="F5" s="44">
        <v>0</v>
      </c>
      <c r="G5" s="42">
        <v>0</v>
      </c>
      <c r="H5" s="42">
        <v>0</v>
      </c>
      <c r="I5" s="42">
        <v>0</v>
      </c>
      <c r="J5" s="42">
        <v>0</v>
      </c>
      <c r="K5" s="42">
        <v>0</v>
      </c>
      <c r="N5" s="42"/>
      <c r="O5" s="44">
        <v>0</v>
      </c>
      <c r="P5" s="44">
        <v>0</v>
      </c>
      <c r="Q5" s="44">
        <v>0</v>
      </c>
      <c r="R5" s="42">
        <v>0</v>
      </c>
      <c r="S5" s="42">
        <v>0</v>
      </c>
      <c r="T5" s="42">
        <v>0</v>
      </c>
      <c r="U5" s="42">
        <v>0</v>
      </c>
      <c r="V5" s="42">
        <v>0</v>
      </c>
    </row>
    <row r="6" spans="1:22">
      <c r="A6" s="43" t="s">
        <v>14</v>
      </c>
      <c r="B6" s="36">
        <v>1</v>
      </c>
      <c r="C6" s="45"/>
      <c r="D6" s="45">
        <v>0</v>
      </c>
      <c r="E6" s="45">
        <v>1971.0319811392412</v>
      </c>
      <c r="F6" s="45">
        <v>0</v>
      </c>
      <c r="G6" s="45">
        <v>0</v>
      </c>
      <c r="H6" s="45">
        <v>0</v>
      </c>
      <c r="I6" s="45">
        <v>1576</v>
      </c>
      <c r="J6" s="45">
        <v>1576</v>
      </c>
      <c r="K6" s="45">
        <v>1576</v>
      </c>
      <c r="N6" s="45"/>
      <c r="O6" s="44">
        <v>0</v>
      </c>
      <c r="P6" s="45">
        <v>2046.977107531729</v>
      </c>
      <c r="Q6" s="45">
        <v>0</v>
      </c>
      <c r="R6" s="45">
        <v>0</v>
      </c>
      <c r="S6" s="45">
        <v>0</v>
      </c>
      <c r="T6" s="45">
        <v>1576</v>
      </c>
      <c r="U6" s="45">
        <v>1576</v>
      </c>
      <c r="V6" s="45">
        <v>1576</v>
      </c>
    </row>
    <row r="7" spans="1:22">
      <c r="A7" s="43" t="s">
        <v>15</v>
      </c>
      <c r="B7" s="36">
        <v>0</v>
      </c>
      <c r="C7" s="45"/>
      <c r="D7" s="45">
        <v>0</v>
      </c>
      <c r="E7" s="44">
        <v>0</v>
      </c>
      <c r="F7" s="44">
        <v>0</v>
      </c>
      <c r="G7" s="45">
        <v>0</v>
      </c>
      <c r="H7" s="45">
        <v>0</v>
      </c>
      <c r="I7" s="45">
        <v>0</v>
      </c>
      <c r="J7" s="45">
        <v>0</v>
      </c>
      <c r="K7" s="45">
        <v>0</v>
      </c>
      <c r="N7" s="45"/>
      <c r="O7" s="44">
        <v>0</v>
      </c>
      <c r="P7" s="44">
        <v>0</v>
      </c>
      <c r="Q7" s="44">
        <v>0</v>
      </c>
      <c r="R7" s="45">
        <v>0</v>
      </c>
      <c r="S7" s="45">
        <v>0</v>
      </c>
      <c r="T7" s="45">
        <v>0</v>
      </c>
      <c r="U7" s="45">
        <v>0</v>
      </c>
      <c r="V7" s="45">
        <v>0</v>
      </c>
    </row>
    <row r="8" spans="1:22">
      <c r="A8" s="43" t="s">
        <v>16</v>
      </c>
      <c r="B8" s="36">
        <v>0</v>
      </c>
      <c r="C8" s="45"/>
      <c r="D8" s="45">
        <v>0</v>
      </c>
      <c r="E8" s="44">
        <v>0</v>
      </c>
      <c r="F8" s="44">
        <v>0</v>
      </c>
      <c r="G8" s="45">
        <v>0</v>
      </c>
      <c r="H8" s="45">
        <v>0</v>
      </c>
      <c r="I8" s="45">
        <v>0</v>
      </c>
      <c r="J8" s="45">
        <v>0</v>
      </c>
      <c r="K8" s="45">
        <v>0</v>
      </c>
      <c r="N8" s="45"/>
      <c r="O8" s="44">
        <v>0</v>
      </c>
      <c r="P8" s="44">
        <v>0</v>
      </c>
      <c r="Q8" s="44">
        <v>0</v>
      </c>
      <c r="R8" s="45">
        <v>0</v>
      </c>
      <c r="S8" s="45">
        <v>0</v>
      </c>
      <c r="T8" s="45">
        <v>0</v>
      </c>
      <c r="U8" s="45">
        <v>0</v>
      </c>
      <c r="V8" s="45">
        <v>0</v>
      </c>
    </row>
    <row r="9" spans="1:22">
      <c r="A9" s="43" t="s">
        <v>17</v>
      </c>
      <c r="B9" s="36">
        <v>0.75</v>
      </c>
      <c r="C9" s="45"/>
      <c r="D9" s="45">
        <v>117.80999999999995</v>
      </c>
      <c r="E9" s="44">
        <v>682.54758647828714</v>
      </c>
      <c r="F9" s="44">
        <v>1231.7687813352554</v>
      </c>
      <c r="G9" s="45">
        <v>1625.7587813352554</v>
      </c>
      <c r="H9" s="45">
        <v>2019.7487813352554</v>
      </c>
      <c r="I9" s="45">
        <v>2413.7387813352552</v>
      </c>
      <c r="J9" s="45">
        <v>2807.728781335255</v>
      </c>
      <c r="K9" s="45">
        <v>3201.7187813352548</v>
      </c>
      <c r="N9" s="45"/>
      <c r="O9" s="44">
        <v>14.585999999999984</v>
      </c>
      <c r="P9" s="44">
        <v>87.199949929310677</v>
      </c>
      <c r="Q9" s="44">
        <v>158.85024081628404</v>
      </c>
      <c r="R9" s="45">
        <v>208.09899081628404</v>
      </c>
      <c r="S9" s="45">
        <v>257.34774081628404</v>
      </c>
      <c r="T9" s="45">
        <v>306.59649081628402</v>
      </c>
      <c r="U9" s="45">
        <v>355.84524081628399</v>
      </c>
      <c r="V9" s="45">
        <v>405.09399081628396</v>
      </c>
    </row>
    <row r="10" spans="1:22">
      <c r="A10" s="43" t="s">
        <v>18</v>
      </c>
      <c r="B10" s="36">
        <v>1</v>
      </c>
      <c r="C10" s="46"/>
      <c r="D10" s="45">
        <v>75.852000000000032</v>
      </c>
      <c r="E10" s="44">
        <v>407.55153902044412</v>
      </c>
      <c r="F10" s="44">
        <v>857.50264907225835</v>
      </c>
      <c r="G10" s="46">
        <v>1440.6078490722584</v>
      </c>
      <c r="H10" s="46">
        <v>2023.7130490722584</v>
      </c>
      <c r="I10" s="46">
        <v>2704.0024490722581</v>
      </c>
      <c r="J10" s="46">
        <v>3481.4760490722579</v>
      </c>
      <c r="K10" s="46">
        <v>4356.1338490722574</v>
      </c>
      <c r="N10" s="46"/>
      <c r="O10" s="44">
        <v>20.124000000000009</v>
      </c>
      <c r="P10" s="44">
        <v>111.51668887775475</v>
      </c>
      <c r="Q10" s="44">
        <v>236.369006246298</v>
      </c>
      <c r="R10" s="46">
        <v>393.965006246298</v>
      </c>
      <c r="S10" s="46">
        <v>551.56100624629801</v>
      </c>
      <c r="T10" s="46">
        <v>735.42300624629797</v>
      </c>
      <c r="U10" s="46">
        <v>945.5510062462979</v>
      </c>
      <c r="V10" s="46">
        <v>1181.9450062462979</v>
      </c>
    </row>
    <row r="11" spans="1:22">
      <c r="A11" s="43" t="s">
        <v>19</v>
      </c>
      <c r="B11" s="36">
        <v>1</v>
      </c>
      <c r="C11" s="46"/>
      <c r="D11" s="45">
        <v>0</v>
      </c>
      <c r="E11" s="44">
        <v>0</v>
      </c>
      <c r="F11" s="44">
        <v>0</v>
      </c>
      <c r="G11" s="46">
        <v>0</v>
      </c>
      <c r="H11" s="46">
        <v>0</v>
      </c>
      <c r="I11" s="46">
        <v>0</v>
      </c>
      <c r="J11" s="46">
        <v>0</v>
      </c>
      <c r="K11" s="46">
        <v>0</v>
      </c>
      <c r="N11" s="46"/>
      <c r="O11" s="44">
        <v>22.464000000000013</v>
      </c>
      <c r="P11" s="44">
        <v>106.2786737160628</v>
      </c>
      <c r="Q11" s="44">
        <v>295.17160138271879</v>
      </c>
      <c r="R11" s="46">
        <v>618.24340138271873</v>
      </c>
      <c r="S11" s="46">
        <v>995.16050138271862</v>
      </c>
      <c r="T11" s="46">
        <v>1372.0776013827185</v>
      </c>
      <c r="U11" s="46">
        <v>1748.9947013827184</v>
      </c>
      <c r="V11" s="46">
        <v>2125.9118013827183</v>
      </c>
    </row>
    <row r="12" spans="1:22">
      <c r="A12" s="43" t="s">
        <v>20</v>
      </c>
      <c r="B12" s="36">
        <v>0.9</v>
      </c>
      <c r="C12" s="46"/>
      <c r="D12" s="45">
        <v>71.755199999999959</v>
      </c>
      <c r="E12" s="44">
        <v>472.73725414695491</v>
      </c>
      <c r="F12" s="44">
        <v>944.31451234162</v>
      </c>
      <c r="G12" s="46">
        <v>1535.2995123416199</v>
      </c>
      <c r="H12" s="46">
        <v>2274.0307623416197</v>
      </c>
      <c r="I12" s="46">
        <v>3160.5082623416197</v>
      </c>
      <c r="J12" s="46">
        <v>4342.4782623416195</v>
      </c>
      <c r="K12" s="46">
        <v>5819.9407623416191</v>
      </c>
      <c r="N12" s="46"/>
      <c r="O12" s="44">
        <v>28.267200000000013</v>
      </c>
      <c r="P12" s="44">
        <v>192.3162287369716</v>
      </c>
      <c r="Q12" s="44">
        <v>387.20466436603579</v>
      </c>
      <c r="R12" s="46">
        <v>623.59866436603579</v>
      </c>
      <c r="S12" s="46">
        <v>919.09116436603574</v>
      </c>
      <c r="T12" s="46">
        <v>1273.6821643660355</v>
      </c>
      <c r="U12" s="46">
        <v>1746.4701643660355</v>
      </c>
      <c r="V12" s="46">
        <v>2337.4551643660352</v>
      </c>
    </row>
    <row r="13" spans="1:22">
      <c r="A13" s="43" t="s">
        <v>21</v>
      </c>
      <c r="B13" s="36">
        <v>0.95</v>
      </c>
      <c r="C13" s="46"/>
      <c r="D13" s="45">
        <v>0</v>
      </c>
      <c r="E13" s="44">
        <v>0</v>
      </c>
      <c r="F13" s="44">
        <v>0</v>
      </c>
      <c r="G13" s="46">
        <v>0</v>
      </c>
      <c r="H13" s="46">
        <v>0</v>
      </c>
      <c r="I13" s="46">
        <v>0</v>
      </c>
      <c r="J13" s="46">
        <v>0</v>
      </c>
      <c r="K13" s="46">
        <v>0</v>
      </c>
      <c r="N13" s="46"/>
      <c r="O13" s="44">
        <v>8.1510000000000051</v>
      </c>
      <c r="P13" s="44">
        <v>45.038717004370206</v>
      </c>
      <c r="Q13" s="44">
        <v>93.880472465458496</v>
      </c>
      <c r="R13" s="46">
        <v>143.78587246545848</v>
      </c>
      <c r="S13" s="46">
        <v>193.69127246545847</v>
      </c>
      <c r="T13" s="46">
        <v>243.59667246545845</v>
      </c>
      <c r="U13" s="46">
        <v>293.50207246545847</v>
      </c>
      <c r="V13" s="46">
        <v>343.40747246545845</v>
      </c>
    </row>
    <row r="14" spans="1:22">
      <c r="A14" s="43" t="s">
        <v>22</v>
      </c>
      <c r="B14" s="36">
        <v>1</v>
      </c>
      <c r="C14" s="46"/>
      <c r="D14" s="45">
        <v>75.5</v>
      </c>
      <c r="E14" s="44">
        <v>4618.3996669662092</v>
      </c>
      <c r="F14" s="44">
        <v>7754.7663703662038</v>
      </c>
      <c r="G14" s="46">
        <v>8358.8843703662042</v>
      </c>
      <c r="H14" s="46">
        <v>8963.0023703662046</v>
      </c>
      <c r="I14" s="46">
        <v>9567.120370366205</v>
      </c>
      <c r="J14" s="46">
        <v>10171.238370366205</v>
      </c>
      <c r="K14" s="46">
        <v>10775.356370366206</v>
      </c>
      <c r="N14" s="46"/>
      <c r="O14" s="44">
        <v>75.5</v>
      </c>
      <c r="P14" s="44">
        <v>4793.4405048103145</v>
      </c>
      <c r="Q14" s="44">
        <v>8150.910669675186</v>
      </c>
      <c r="R14" s="46">
        <v>8755.0286696751864</v>
      </c>
      <c r="S14" s="46">
        <v>9359.1466696751868</v>
      </c>
      <c r="T14" s="46">
        <v>9963.2646696751872</v>
      </c>
      <c r="U14" s="46">
        <v>10567.382669675188</v>
      </c>
      <c r="V14" s="46">
        <v>11171.500669675188</v>
      </c>
    </row>
    <row r="15" spans="1:22">
      <c r="A15" s="43" t="s">
        <v>23</v>
      </c>
      <c r="B15" s="36">
        <v>1</v>
      </c>
      <c r="C15" s="46"/>
      <c r="D15" s="45">
        <v>0</v>
      </c>
      <c r="E15" s="44">
        <v>416.18489735562741</v>
      </c>
      <c r="F15" s="44">
        <v>856.34738211186607</v>
      </c>
      <c r="G15" s="46">
        <v>1073.041882111866</v>
      </c>
      <c r="H15" s="46">
        <v>1289.7363821118661</v>
      </c>
      <c r="I15" s="46">
        <v>1506.4308821118661</v>
      </c>
      <c r="J15" s="46">
        <v>1723.1253821118662</v>
      </c>
      <c r="K15" s="46">
        <v>1939.8198821118663</v>
      </c>
      <c r="N15" s="46"/>
      <c r="O15" s="44">
        <v>0</v>
      </c>
      <c r="P15" s="44">
        <v>216.11038418945597</v>
      </c>
      <c r="Q15" s="44">
        <v>438.14805797701035</v>
      </c>
      <c r="R15" s="46">
        <v>536.6455579770103</v>
      </c>
      <c r="S15" s="46">
        <v>635.14305797701024</v>
      </c>
      <c r="T15" s="46">
        <v>733.64055797701019</v>
      </c>
      <c r="U15" s="46">
        <v>832.13805797701013</v>
      </c>
      <c r="V15" s="46">
        <v>930.63555797701008</v>
      </c>
    </row>
    <row r="16" spans="1:22">
      <c r="A16" s="43" t="s">
        <v>24</v>
      </c>
      <c r="B16" s="36">
        <v>0.5</v>
      </c>
      <c r="C16" s="46"/>
      <c r="D16" s="45">
        <v>10.042999999999992</v>
      </c>
      <c r="E16" s="44">
        <v>69.724049919546786</v>
      </c>
      <c r="F16" s="44">
        <v>198.9597348601481</v>
      </c>
      <c r="G16" s="46">
        <v>382.82173486014813</v>
      </c>
      <c r="H16" s="46">
        <v>487.88573486014809</v>
      </c>
      <c r="I16" s="46">
        <v>592.94973486014806</v>
      </c>
      <c r="J16" s="46">
        <v>698.01373486014802</v>
      </c>
      <c r="K16" s="46">
        <v>803.07773486014798</v>
      </c>
      <c r="N16" s="46"/>
      <c r="O16" s="44">
        <v>10.042999999999992</v>
      </c>
      <c r="P16" s="44">
        <v>72.023599050533818</v>
      </c>
      <c r="Q16" s="44">
        <v>204.09419261915343</v>
      </c>
      <c r="R16" s="46">
        <v>387.9561926191534</v>
      </c>
      <c r="S16" s="46">
        <v>493.02019261915336</v>
      </c>
      <c r="T16" s="46">
        <v>598.08419261915333</v>
      </c>
      <c r="U16" s="46">
        <v>703.14819261915329</v>
      </c>
      <c r="V16" s="46">
        <v>808.21219261915326</v>
      </c>
    </row>
    <row r="17" spans="1:22">
      <c r="A17" s="43" t="s">
        <v>25</v>
      </c>
      <c r="B17" s="36">
        <v>0.85</v>
      </c>
      <c r="C17" s="46"/>
      <c r="D17" s="45">
        <v>528.46539999999936</v>
      </c>
      <c r="E17" s="44">
        <v>2693.8802687707202</v>
      </c>
      <c r="F17" s="44">
        <v>5496.2822015732527</v>
      </c>
      <c r="G17" s="46">
        <v>8108.4359015732516</v>
      </c>
      <c r="H17" s="46">
        <v>10285.230651573251</v>
      </c>
      <c r="I17" s="46">
        <v>12026.66645157325</v>
      </c>
      <c r="J17" s="46">
        <v>13622.982601573251</v>
      </c>
      <c r="K17" s="46">
        <v>15146.738926573251</v>
      </c>
      <c r="N17" s="46"/>
      <c r="O17" s="44">
        <v>637.26709999999935</v>
      </c>
      <c r="P17" s="44">
        <v>3349.1152585967247</v>
      </c>
      <c r="Q17" s="44">
        <v>6835.6227751747756</v>
      </c>
      <c r="R17" s="46">
        <v>9950.113725174775</v>
      </c>
      <c r="S17" s="46">
        <v>12545.522850174773</v>
      </c>
      <c r="T17" s="46">
        <v>14621.850150174772</v>
      </c>
      <c r="U17" s="46">
        <v>16525.150175174771</v>
      </c>
      <c r="V17" s="46">
        <v>18341.936562674771</v>
      </c>
    </row>
    <row r="18" spans="1:22">
      <c r="A18" s="43" t="s">
        <v>26</v>
      </c>
      <c r="B18" s="36">
        <v>0.9</v>
      </c>
      <c r="C18" s="46"/>
      <c r="D18" s="45">
        <v>16.833599999999993</v>
      </c>
      <c r="E18" s="44">
        <v>79.182211999284107</v>
      </c>
      <c r="F18" s="44">
        <v>659.88221922132152</v>
      </c>
      <c r="G18" s="46">
        <v>1612.8455317213213</v>
      </c>
      <c r="H18" s="46">
        <v>2565.8088442213211</v>
      </c>
      <c r="I18" s="46">
        <v>3518.7721567213212</v>
      </c>
      <c r="J18" s="46">
        <v>4376.6932615213209</v>
      </c>
      <c r="K18" s="46">
        <v>5139.0639115213207</v>
      </c>
      <c r="N18" s="46"/>
      <c r="O18" s="44">
        <v>12.625199999999992</v>
      </c>
      <c r="P18" s="44">
        <v>61.188408006071654</v>
      </c>
      <c r="Q18" s="44">
        <v>495.8322982305753</v>
      </c>
      <c r="R18" s="46">
        <v>1205.0142982305752</v>
      </c>
      <c r="S18" s="46">
        <v>1914.1962982305749</v>
      </c>
      <c r="T18" s="46">
        <v>2623.3782982305747</v>
      </c>
      <c r="U18" s="46">
        <v>3261.8312134305747</v>
      </c>
      <c r="V18" s="46">
        <v>3829.1768134305748</v>
      </c>
    </row>
    <row r="19" spans="1:22">
      <c r="A19" s="43" t="s">
        <v>27</v>
      </c>
      <c r="B19" s="36">
        <v>1</v>
      </c>
      <c r="C19" s="46"/>
      <c r="D19" s="45">
        <v>14.260000000000005</v>
      </c>
      <c r="E19" s="44">
        <v>78.500019010623276</v>
      </c>
      <c r="F19" s="44">
        <v>211.08009655085385</v>
      </c>
      <c r="G19" s="46">
        <v>396.25539655085379</v>
      </c>
      <c r="H19" s="46">
        <v>581.43069655085378</v>
      </c>
      <c r="I19" s="46">
        <v>766.60599655085366</v>
      </c>
      <c r="J19" s="46">
        <v>936.35002155085363</v>
      </c>
      <c r="K19" s="46">
        <v>1090.6627715508534</v>
      </c>
      <c r="N19" s="46"/>
      <c r="O19" s="44">
        <v>12.189999999999998</v>
      </c>
      <c r="P19" s="44">
        <v>69.220759543025906</v>
      </c>
      <c r="Q19" s="44">
        <v>184.95276056970715</v>
      </c>
      <c r="R19" s="46">
        <v>342.54876056970716</v>
      </c>
      <c r="S19" s="46">
        <v>500.14476056970716</v>
      </c>
      <c r="T19" s="46">
        <v>657.74076056970716</v>
      </c>
      <c r="U19" s="46">
        <v>802.20376056970713</v>
      </c>
      <c r="V19" s="46">
        <v>933.53376056970706</v>
      </c>
    </row>
    <row r="20" spans="1:22">
      <c r="A20" s="43" t="s">
        <v>28</v>
      </c>
      <c r="B20" s="36">
        <v>0</v>
      </c>
      <c r="C20" s="46"/>
      <c r="D20" s="45">
        <v>0</v>
      </c>
      <c r="E20" s="44">
        <v>0</v>
      </c>
      <c r="F20" s="44">
        <v>0</v>
      </c>
      <c r="G20" s="46">
        <v>0</v>
      </c>
      <c r="H20" s="46">
        <v>0</v>
      </c>
      <c r="I20" s="46">
        <v>0</v>
      </c>
      <c r="J20" s="46">
        <v>0</v>
      </c>
      <c r="K20" s="46">
        <v>0</v>
      </c>
      <c r="N20" s="46"/>
      <c r="O20" s="44">
        <v>0</v>
      </c>
      <c r="P20" s="44">
        <v>0</v>
      </c>
      <c r="Q20" s="44">
        <v>0</v>
      </c>
      <c r="R20" s="46">
        <v>0</v>
      </c>
      <c r="S20" s="46">
        <v>0</v>
      </c>
      <c r="T20" s="46">
        <v>0</v>
      </c>
      <c r="U20" s="46">
        <v>0</v>
      </c>
      <c r="V20" s="46">
        <v>0</v>
      </c>
    </row>
    <row r="21" spans="1:22">
      <c r="A21" s="43" t="s">
        <v>29</v>
      </c>
      <c r="B21" s="36">
        <v>0.9</v>
      </c>
      <c r="C21" s="46"/>
      <c r="D21" s="45">
        <v>192.61440000000027</v>
      </c>
      <c r="E21" s="44">
        <v>948.57436564759291</v>
      </c>
      <c r="F21" s="44">
        <v>3247.2263748952096</v>
      </c>
      <c r="G21" s="46">
        <v>6846.325024895209</v>
      </c>
      <c r="H21" s="46">
        <v>10445.423674895208</v>
      </c>
      <c r="I21" s="46">
        <v>13873.136674895208</v>
      </c>
      <c r="J21" s="46">
        <v>16958.078374895209</v>
      </c>
      <c r="K21" s="46">
        <v>19700.248774895208</v>
      </c>
      <c r="N21" s="46"/>
      <c r="O21" s="44">
        <v>206.55360000000013</v>
      </c>
      <c r="P21" s="44">
        <v>1048.4567371030844</v>
      </c>
      <c r="Q21" s="44">
        <v>3546.6552474101668</v>
      </c>
      <c r="R21" s="46">
        <v>7393.9675974101665</v>
      </c>
      <c r="S21" s="46">
        <v>11241.279947410167</v>
      </c>
      <c r="T21" s="46">
        <v>14905.386947410167</v>
      </c>
      <c r="U21" s="46">
        <v>18203.083247410166</v>
      </c>
      <c r="V21" s="46">
        <v>21134.368847410165</v>
      </c>
    </row>
    <row r="22" spans="1:22">
      <c r="A22" s="43" t="s">
        <v>30</v>
      </c>
      <c r="B22" s="36">
        <v>1</v>
      </c>
      <c r="C22" s="46"/>
      <c r="D22" s="45">
        <v>159.40800000000002</v>
      </c>
      <c r="E22" s="44">
        <v>891.63118442959114</v>
      </c>
      <c r="F22" s="44">
        <v>1656.4735462576505</v>
      </c>
      <c r="G22" s="46">
        <v>2272.0829212576505</v>
      </c>
      <c r="H22" s="46">
        <v>2887.6922962576505</v>
      </c>
      <c r="I22" s="46">
        <v>3503.3016712576505</v>
      </c>
      <c r="J22" s="46">
        <v>4118.91104625765</v>
      </c>
      <c r="K22" s="46">
        <v>4693.4797962576504</v>
      </c>
      <c r="N22" s="46"/>
      <c r="O22" s="44">
        <v>170.10000000000014</v>
      </c>
      <c r="P22" s="44">
        <v>981.54108131972544</v>
      </c>
      <c r="Q22" s="44">
        <v>1834.5470501513221</v>
      </c>
      <c r="R22" s="46">
        <v>2489.5554251513222</v>
      </c>
      <c r="S22" s="46">
        <v>3144.5638001513221</v>
      </c>
      <c r="T22" s="46">
        <v>3799.572175151322</v>
      </c>
      <c r="U22" s="46">
        <v>4454.5805501513223</v>
      </c>
      <c r="V22" s="46">
        <v>5065.9217001513225</v>
      </c>
    </row>
    <row r="23" spans="1:22">
      <c r="A23" s="43" t="s">
        <v>31</v>
      </c>
      <c r="B23" s="36">
        <v>0</v>
      </c>
      <c r="C23" s="46"/>
      <c r="D23" s="45">
        <v>0</v>
      </c>
      <c r="E23" s="44">
        <v>0</v>
      </c>
      <c r="F23" s="44">
        <v>0</v>
      </c>
      <c r="G23" s="46">
        <v>0</v>
      </c>
      <c r="H23" s="46">
        <v>0</v>
      </c>
      <c r="I23" s="46">
        <v>0</v>
      </c>
      <c r="J23" s="46">
        <v>0</v>
      </c>
      <c r="K23" s="46">
        <v>0</v>
      </c>
      <c r="N23" s="46"/>
      <c r="O23" s="44">
        <v>0</v>
      </c>
      <c r="P23" s="44">
        <v>0</v>
      </c>
      <c r="Q23" s="44">
        <v>0</v>
      </c>
      <c r="R23" s="46">
        <v>0</v>
      </c>
      <c r="S23" s="46">
        <v>0</v>
      </c>
      <c r="T23" s="46">
        <v>0</v>
      </c>
      <c r="U23" s="46">
        <v>0</v>
      </c>
      <c r="V23" s="46">
        <v>0</v>
      </c>
    </row>
    <row r="24" spans="1:22">
      <c r="A24" s="43" t="s">
        <v>32</v>
      </c>
      <c r="B24" s="36">
        <v>0.8</v>
      </c>
      <c r="C24" s="46"/>
      <c r="D24" s="45">
        <v>0</v>
      </c>
      <c r="E24" s="44">
        <v>0</v>
      </c>
      <c r="F24" s="44">
        <v>147.20000000000002</v>
      </c>
      <c r="G24" s="46">
        <v>588.46879999999999</v>
      </c>
      <c r="H24" s="46">
        <v>919.42039999999997</v>
      </c>
      <c r="I24" s="46">
        <v>1184.1816799999999</v>
      </c>
      <c r="J24" s="46">
        <v>1404.8160799999998</v>
      </c>
      <c r="K24" s="46">
        <v>1581.3235999999997</v>
      </c>
      <c r="N24" s="46"/>
      <c r="O24" s="44">
        <v>0</v>
      </c>
      <c r="P24" s="44">
        <v>0</v>
      </c>
      <c r="Q24" s="44">
        <v>283.6728</v>
      </c>
      <c r="R24" s="46">
        <v>1134.6912</v>
      </c>
      <c r="S24" s="46">
        <v>1772.9549999999999</v>
      </c>
      <c r="T24" s="46">
        <v>2283.5660399999997</v>
      </c>
      <c r="U24" s="46">
        <v>2709.0752399999997</v>
      </c>
      <c r="V24" s="46">
        <v>3049.4825999999998</v>
      </c>
    </row>
    <row r="25" spans="1:22">
      <c r="A25" s="43" t="s">
        <v>33</v>
      </c>
      <c r="B25" s="36">
        <v>1</v>
      </c>
      <c r="C25" s="46"/>
      <c r="D25" s="45">
        <v>210.33600000000024</v>
      </c>
      <c r="E25" s="44">
        <v>900.63676342129008</v>
      </c>
      <c r="F25" s="44">
        <v>2227.8232506004169</v>
      </c>
      <c r="G25" s="46">
        <v>3882.5812506004168</v>
      </c>
      <c r="H25" s="46">
        <v>5371.8634506004164</v>
      </c>
      <c r="I25" s="46">
        <v>6750.8284506004165</v>
      </c>
      <c r="J25" s="46">
        <v>8074.634850600416</v>
      </c>
      <c r="K25" s="46">
        <v>9315.7033506004154</v>
      </c>
      <c r="N25" s="46"/>
      <c r="O25" s="44">
        <v>315.50400000000036</v>
      </c>
      <c r="P25" s="44">
        <v>1390.8517418603351</v>
      </c>
      <c r="Q25" s="44">
        <v>3453.0955540148834</v>
      </c>
      <c r="R25" s="46">
        <v>5974.6315540148826</v>
      </c>
      <c r="S25" s="46">
        <v>8244.013954014883</v>
      </c>
      <c r="T25" s="46">
        <v>10345.293954014884</v>
      </c>
      <c r="U25" s="46">
        <v>12362.522754014884</v>
      </c>
      <c r="V25" s="46">
        <v>14253.674754014884</v>
      </c>
    </row>
    <row r="26" spans="1:22">
      <c r="A26" s="43" t="s">
        <v>34</v>
      </c>
      <c r="B26" s="36">
        <v>0</v>
      </c>
      <c r="C26" s="46"/>
      <c r="D26" s="45">
        <v>0</v>
      </c>
      <c r="E26" s="44">
        <v>0</v>
      </c>
      <c r="F26" s="44">
        <v>0</v>
      </c>
      <c r="G26" s="46">
        <v>0</v>
      </c>
      <c r="H26" s="46">
        <v>0</v>
      </c>
      <c r="I26" s="46">
        <v>0</v>
      </c>
      <c r="J26" s="46">
        <v>0</v>
      </c>
      <c r="K26" s="46">
        <v>0</v>
      </c>
      <c r="N26" s="46"/>
      <c r="O26" s="44">
        <v>0</v>
      </c>
      <c r="P26" s="44">
        <v>0</v>
      </c>
      <c r="Q26" s="44">
        <v>0</v>
      </c>
      <c r="R26" s="46">
        <v>0</v>
      </c>
      <c r="S26" s="46">
        <v>0</v>
      </c>
      <c r="T26" s="46">
        <v>0</v>
      </c>
      <c r="U26" s="46">
        <v>0</v>
      </c>
      <c r="V26" s="46">
        <v>0</v>
      </c>
    </row>
    <row r="27" spans="1:22">
      <c r="A27" s="43" t="s">
        <v>35</v>
      </c>
      <c r="B27" s="36">
        <v>0.75</v>
      </c>
      <c r="C27" s="46"/>
      <c r="D27" s="45">
        <v>0</v>
      </c>
      <c r="E27" s="44">
        <v>166.39154898237942</v>
      </c>
      <c r="F27" s="44">
        <v>270.20512637484563</v>
      </c>
      <c r="G27" s="46">
        <v>270.20512637484563</v>
      </c>
      <c r="H27" s="46">
        <v>270.20512637484563</v>
      </c>
      <c r="I27" s="46">
        <v>270.20512637484563</v>
      </c>
      <c r="J27" s="46">
        <v>270.20512637484563</v>
      </c>
      <c r="K27" s="46">
        <v>270.20512637484563</v>
      </c>
      <c r="N27" s="46"/>
      <c r="O27" s="44">
        <v>0</v>
      </c>
      <c r="P27" s="44">
        <v>122.97859626507821</v>
      </c>
      <c r="Q27" s="44">
        <v>202.62143527176391</v>
      </c>
      <c r="R27" s="46">
        <v>202.62143527176391</v>
      </c>
      <c r="S27" s="46">
        <v>202.62143527176391</v>
      </c>
      <c r="T27" s="46">
        <v>202.62143527176391</v>
      </c>
      <c r="U27" s="46">
        <v>202.62143527176391</v>
      </c>
      <c r="V27" s="46">
        <v>202.62143527176391</v>
      </c>
    </row>
    <row r="28" spans="1:22">
      <c r="A28" s="43" t="s">
        <v>36</v>
      </c>
      <c r="B28" s="36">
        <v>1</v>
      </c>
      <c r="C28" s="46"/>
      <c r="D28" s="45">
        <v>0</v>
      </c>
      <c r="E28" s="44">
        <v>0</v>
      </c>
      <c r="F28" s="44">
        <v>54</v>
      </c>
      <c r="G28" s="46">
        <v>162.34724999999997</v>
      </c>
      <c r="H28" s="46">
        <v>270.69449999999995</v>
      </c>
      <c r="I28" s="46">
        <v>379.04174999999992</v>
      </c>
      <c r="J28" s="46">
        <v>487.3889999999999</v>
      </c>
      <c r="K28" s="46">
        <v>595.73624999999993</v>
      </c>
      <c r="N28" s="46"/>
      <c r="O28" s="44">
        <v>0</v>
      </c>
      <c r="P28" s="44">
        <v>78.806140459453985</v>
      </c>
      <c r="Q28" s="44">
        <v>154.53416467876136</v>
      </c>
      <c r="R28" s="46">
        <v>203.78291467876136</v>
      </c>
      <c r="S28" s="46">
        <v>253.03166467876133</v>
      </c>
      <c r="T28" s="46">
        <v>302.2804146787613</v>
      </c>
      <c r="U28" s="46">
        <v>351.52916467876128</v>
      </c>
      <c r="V28" s="46">
        <v>400.77791467876125</v>
      </c>
    </row>
    <row r="29" spans="1:22">
      <c r="A29" s="47" t="s">
        <v>37</v>
      </c>
      <c r="B29" s="36">
        <v>1</v>
      </c>
      <c r="C29" s="45"/>
      <c r="D29" s="45">
        <v>0</v>
      </c>
      <c r="E29" s="44">
        <v>11.604648595467431</v>
      </c>
      <c r="F29" s="44">
        <v>37.844920667251017</v>
      </c>
      <c r="G29" s="45">
        <v>37.844920667251017</v>
      </c>
      <c r="H29" s="45">
        <v>37.844920667251017</v>
      </c>
      <c r="I29" s="45">
        <v>37.844920667251017</v>
      </c>
      <c r="J29" s="45">
        <v>37.844920667251017</v>
      </c>
      <c r="K29" s="45">
        <v>37.844920667251017</v>
      </c>
      <c r="N29" s="45"/>
      <c r="O29" s="44">
        <v>0</v>
      </c>
      <c r="P29" s="44">
        <v>12.051783148714907</v>
      </c>
      <c r="Q29" s="44">
        <v>38.735391620390942</v>
      </c>
      <c r="R29" s="45">
        <v>38.735391620390942</v>
      </c>
      <c r="S29" s="45">
        <v>38.735391620390942</v>
      </c>
      <c r="T29" s="45">
        <v>38.735391620390942</v>
      </c>
      <c r="U29" s="45">
        <v>38.735391620390942</v>
      </c>
      <c r="V29" s="45">
        <v>38.735391620390942</v>
      </c>
    </row>
    <row r="30" spans="1:22">
      <c r="A30" s="48" t="s">
        <v>38</v>
      </c>
      <c r="B30" s="36">
        <v>1</v>
      </c>
      <c r="C30" s="49"/>
      <c r="D30" s="49">
        <v>0</v>
      </c>
      <c r="E30" s="50">
        <v>103.91435333214018</v>
      </c>
      <c r="F30" s="50">
        <v>208.24769870220229</v>
      </c>
      <c r="G30" s="49">
        <v>208.24769870220229</v>
      </c>
      <c r="H30" s="49">
        <v>208.24769870220229</v>
      </c>
      <c r="I30" s="49">
        <v>208.24769870220229</v>
      </c>
      <c r="J30" s="49">
        <v>208.24769870220229</v>
      </c>
      <c r="K30" s="49">
        <v>208.24769870220229</v>
      </c>
      <c r="N30" s="49"/>
      <c r="O30" s="50">
        <v>0</v>
      </c>
      <c r="P30" s="50">
        <v>215.83648002698516</v>
      </c>
      <c r="Q30" s="50">
        <v>434.41351924700143</v>
      </c>
      <c r="R30" s="49">
        <v>434.41351924700143</v>
      </c>
      <c r="S30" s="49">
        <v>434.41351924700143</v>
      </c>
      <c r="T30" s="49">
        <v>434.41351924700143</v>
      </c>
      <c r="U30" s="49">
        <v>434.41351924700143</v>
      </c>
      <c r="V30" s="49">
        <v>434.41351924700143</v>
      </c>
    </row>
    <row r="31" spans="1:22">
      <c r="A31" s="51" t="s">
        <v>39</v>
      </c>
      <c r="C31" s="52">
        <v>0</v>
      </c>
      <c r="D31" s="52">
        <v>1472.8775999999998</v>
      </c>
      <c r="E31" s="52">
        <v>14512.492339215401</v>
      </c>
      <c r="F31" s="52">
        <v>26059.924864930359</v>
      </c>
      <c r="G31" s="52">
        <v>38802.053952430353</v>
      </c>
      <c r="H31" s="52">
        <v>50901.979339930345</v>
      </c>
      <c r="I31" s="52">
        <v>64039.58305743034</v>
      </c>
      <c r="J31" s="52">
        <v>75296.213562230347</v>
      </c>
      <c r="K31" s="52">
        <v>86251.302507230372</v>
      </c>
      <c r="N31" s="52">
        <v>0</v>
      </c>
      <c r="O31" s="52">
        <v>1533.3751</v>
      </c>
      <c r="P31" s="52">
        <v>15000.948840175701</v>
      </c>
      <c r="Q31" s="52">
        <v>27429.311901917492</v>
      </c>
      <c r="R31" s="52">
        <v>41037.398176917486</v>
      </c>
      <c r="S31" s="52">
        <v>53695.640226917494</v>
      </c>
      <c r="T31" s="52">
        <v>67017.204441917493</v>
      </c>
      <c r="U31" s="52">
        <v>78114.77855711749</v>
      </c>
      <c r="V31" s="52">
        <v>88564.805154617483</v>
      </c>
    </row>
    <row r="32" spans="1:22">
      <c r="A32" s="51"/>
      <c r="C32" s="53"/>
      <c r="D32" s="53"/>
      <c r="E32" s="53"/>
      <c r="F32" s="53"/>
      <c r="G32" s="53"/>
      <c r="H32" s="53"/>
      <c r="I32" s="53"/>
      <c r="J32" s="53"/>
      <c r="K32" s="53"/>
      <c r="N32" s="53"/>
      <c r="O32" s="53"/>
      <c r="P32" s="53"/>
      <c r="Q32" s="53"/>
      <c r="R32" s="53"/>
      <c r="S32" s="53"/>
      <c r="T32" s="53"/>
      <c r="U32" s="53"/>
      <c r="V32" s="53"/>
    </row>
    <row r="33" spans="1:22">
      <c r="A33" s="15" t="s">
        <v>40</v>
      </c>
    </row>
    <row r="34" spans="1:22">
      <c r="A34" s="47" t="s">
        <v>41</v>
      </c>
      <c r="B34" s="36">
        <v>0</v>
      </c>
      <c r="C34" s="42"/>
      <c r="D34" s="45">
        <v>0</v>
      </c>
      <c r="E34" s="44">
        <v>0</v>
      </c>
      <c r="F34" s="44">
        <v>0</v>
      </c>
      <c r="G34" s="42">
        <v>0</v>
      </c>
      <c r="H34" s="42">
        <v>0</v>
      </c>
      <c r="I34" s="42">
        <v>0</v>
      </c>
      <c r="J34" s="42">
        <v>0</v>
      </c>
      <c r="K34" s="42">
        <v>0</v>
      </c>
      <c r="N34" s="42"/>
      <c r="O34" s="44">
        <v>0</v>
      </c>
      <c r="P34" s="44">
        <v>0</v>
      </c>
      <c r="Q34" s="44">
        <v>0</v>
      </c>
      <c r="R34" s="42">
        <v>0</v>
      </c>
      <c r="S34" s="42">
        <v>0</v>
      </c>
      <c r="T34" s="42">
        <v>0</v>
      </c>
      <c r="U34" s="42">
        <v>0</v>
      </c>
      <c r="V34" s="42">
        <v>0</v>
      </c>
    </row>
    <row r="35" spans="1:22">
      <c r="A35" s="43" t="s">
        <v>42</v>
      </c>
      <c r="B35" s="36">
        <v>0.75</v>
      </c>
      <c r="C35" s="46"/>
      <c r="D35" s="45">
        <v>0</v>
      </c>
      <c r="E35" s="44">
        <v>0</v>
      </c>
      <c r="F35" s="44">
        <v>0</v>
      </c>
      <c r="G35" s="46">
        <v>0</v>
      </c>
      <c r="H35" s="46">
        <v>0</v>
      </c>
      <c r="I35" s="46">
        <v>0</v>
      </c>
      <c r="J35" s="46">
        <v>0</v>
      </c>
      <c r="K35" s="46">
        <v>0</v>
      </c>
      <c r="N35" s="46"/>
      <c r="O35" s="44">
        <v>39.930000000000007</v>
      </c>
      <c r="P35" s="44">
        <v>187.53035632715284</v>
      </c>
      <c r="Q35" s="44">
        <v>309.30186224734041</v>
      </c>
      <c r="R35" s="46">
        <v>397.94961224734038</v>
      </c>
      <c r="S35" s="46">
        <v>486.59736224734036</v>
      </c>
      <c r="T35" s="46">
        <v>590.01973724734034</v>
      </c>
      <c r="U35" s="46">
        <v>693.44211224734033</v>
      </c>
      <c r="V35" s="46">
        <v>796.86448724734032</v>
      </c>
    </row>
    <row r="36" spans="1:22">
      <c r="A36" s="43" t="s">
        <v>43</v>
      </c>
      <c r="B36" s="36">
        <v>0</v>
      </c>
      <c r="C36" s="54"/>
      <c r="D36" s="45">
        <v>0</v>
      </c>
      <c r="E36" s="44">
        <v>0</v>
      </c>
      <c r="F36" s="44">
        <v>0</v>
      </c>
      <c r="G36" s="54">
        <v>0</v>
      </c>
      <c r="H36" s="54">
        <v>0</v>
      </c>
      <c r="I36" s="54">
        <v>0</v>
      </c>
      <c r="J36" s="54">
        <v>0</v>
      </c>
      <c r="K36" s="54">
        <v>0</v>
      </c>
      <c r="N36" s="54"/>
      <c r="O36" s="44">
        <v>0</v>
      </c>
      <c r="P36" s="44">
        <v>0</v>
      </c>
      <c r="Q36" s="44">
        <v>0</v>
      </c>
      <c r="R36" s="54">
        <v>0</v>
      </c>
      <c r="S36" s="54">
        <v>0</v>
      </c>
      <c r="T36" s="54">
        <v>0</v>
      </c>
      <c r="U36" s="54">
        <v>0</v>
      </c>
      <c r="V36" s="54">
        <v>0</v>
      </c>
    </row>
    <row r="37" spans="1:22">
      <c r="A37" s="43" t="s">
        <v>44</v>
      </c>
      <c r="B37" s="36">
        <v>0.9</v>
      </c>
      <c r="C37" s="54"/>
      <c r="D37" s="45">
        <v>25.401600000000016</v>
      </c>
      <c r="E37" s="44">
        <v>164.74696462108204</v>
      </c>
      <c r="F37" s="44">
        <v>432.24247950132815</v>
      </c>
      <c r="G37" s="54">
        <v>885.84247950132817</v>
      </c>
      <c r="H37" s="54">
        <v>1415.0424795013282</v>
      </c>
      <c r="I37" s="54">
        <v>1944.2424795013283</v>
      </c>
      <c r="J37" s="54">
        <v>2511.2424795013285</v>
      </c>
      <c r="K37" s="54">
        <v>3002.6424795013286</v>
      </c>
      <c r="N37" s="54"/>
      <c r="O37" s="44">
        <v>103.42080000000014</v>
      </c>
      <c r="P37" s="44">
        <v>808.20624720976809</v>
      </c>
      <c r="Q37" s="44">
        <v>1981.4395073401715</v>
      </c>
      <c r="R37" s="54">
        <v>3825.5395073401714</v>
      </c>
      <c r="S37" s="54">
        <v>5976.5395073401714</v>
      </c>
      <c r="T37" s="54">
        <v>8127.5395073401714</v>
      </c>
      <c r="U37" s="54">
        <v>10432.439507340172</v>
      </c>
      <c r="V37" s="54">
        <v>12429.539507340172</v>
      </c>
    </row>
    <row r="38" spans="1:22">
      <c r="A38" s="43" t="s">
        <v>17</v>
      </c>
      <c r="B38" s="36">
        <v>0.9</v>
      </c>
      <c r="C38" s="46"/>
      <c r="D38" s="45">
        <v>1.9641887999999987</v>
      </c>
      <c r="E38" s="44">
        <v>9.021252678260602</v>
      </c>
      <c r="F38" s="44">
        <v>20.646611773794117</v>
      </c>
      <c r="G38" s="46">
        <v>38.110454917794115</v>
      </c>
      <c r="H38" s="46">
        <v>57.075080829894119</v>
      </c>
      <c r="I38" s="46">
        <v>77.195425188294124</v>
      </c>
      <c r="J38" s="46">
        <v>98.167638965094127</v>
      </c>
      <c r="K38" s="46">
        <v>119.72713817579412</v>
      </c>
      <c r="N38" s="46"/>
      <c r="O38" s="44">
        <v>9.5403455999999931</v>
      </c>
      <c r="P38" s="44">
        <v>52.12199768598262</v>
      </c>
      <c r="Q38" s="44">
        <v>113.33963618265003</v>
      </c>
      <c r="R38" s="46">
        <v>195.73722338025001</v>
      </c>
      <c r="S38" s="46">
        <v>285.21577654734</v>
      </c>
      <c r="T38" s="46">
        <v>380.14721947470002</v>
      </c>
      <c r="U38" s="46">
        <v>479.09793720342003</v>
      </c>
      <c r="V38" s="46">
        <v>580.81957438845006</v>
      </c>
    </row>
    <row r="39" spans="1:22">
      <c r="A39" s="43" t="s">
        <v>45</v>
      </c>
      <c r="B39" s="36">
        <v>0.9</v>
      </c>
      <c r="C39" s="46"/>
      <c r="D39" s="45">
        <v>0</v>
      </c>
      <c r="E39" s="44">
        <v>0</v>
      </c>
      <c r="F39" s="44">
        <v>0</v>
      </c>
      <c r="G39" s="46">
        <v>0</v>
      </c>
      <c r="H39" s="46">
        <v>0</v>
      </c>
      <c r="I39" s="46">
        <v>0</v>
      </c>
      <c r="J39" s="46">
        <v>0</v>
      </c>
      <c r="K39" s="46">
        <v>0</v>
      </c>
      <c r="N39" s="46"/>
      <c r="O39" s="44">
        <v>16.378613999999985</v>
      </c>
      <c r="P39" s="44">
        <v>73.28749494503046</v>
      </c>
      <c r="Q39" s="44">
        <v>174.9208704121819</v>
      </c>
      <c r="R39" s="46">
        <v>327.62430259218183</v>
      </c>
      <c r="S39" s="46">
        <v>490.8954330496818</v>
      </c>
      <c r="T39" s="46">
        <v>661.02730837218178</v>
      </c>
      <c r="U39" s="46">
        <v>834.8853441196818</v>
      </c>
      <c r="V39" s="46">
        <v>1009.8804350071817</v>
      </c>
    </row>
    <row r="40" spans="1:22">
      <c r="A40" s="43" t="s">
        <v>18</v>
      </c>
      <c r="B40" s="36">
        <v>0.9</v>
      </c>
      <c r="C40" s="46"/>
      <c r="D40" s="45">
        <v>0</v>
      </c>
      <c r="E40" s="44">
        <v>0</v>
      </c>
      <c r="F40" s="44">
        <v>6.75</v>
      </c>
      <c r="G40" s="46">
        <v>34.644492</v>
      </c>
      <c r="H40" s="46">
        <v>62.538983999999999</v>
      </c>
      <c r="I40" s="46">
        <v>104.38072199999999</v>
      </c>
      <c r="J40" s="46">
        <v>146.22245999999998</v>
      </c>
      <c r="K40" s="46">
        <v>188.06419799999998</v>
      </c>
      <c r="N40" s="46"/>
      <c r="O40" s="44">
        <v>0</v>
      </c>
      <c r="P40" s="44">
        <v>0</v>
      </c>
      <c r="Q40" s="44">
        <v>5.9098499999999987</v>
      </c>
      <c r="R40" s="46">
        <v>29.549249999999994</v>
      </c>
      <c r="S40" s="46">
        <v>53.188649999999988</v>
      </c>
      <c r="T40" s="46">
        <v>88.647749999999974</v>
      </c>
      <c r="U40" s="46">
        <v>124.10684999999997</v>
      </c>
      <c r="V40" s="46">
        <v>159.56594999999996</v>
      </c>
    </row>
    <row r="41" spans="1:22">
      <c r="A41" s="43" t="s">
        <v>46</v>
      </c>
      <c r="B41" s="36">
        <v>0.65</v>
      </c>
      <c r="C41" s="46"/>
      <c r="D41" s="45">
        <v>112.22770000000001</v>
      </c>
      <c r="E41" s="44">
        <v>560.4460036440297</v>
      </c>
      <c r="F41" s="44">
        <v>876.95967895060403</v>
      </c>
      <c r="G41" s="46">
        <v>983.66530395060397</v>
      </c>
      <c r="H41" s="46">
        <v>1069.029803950604</v>
      </c>
      <c r="I41" s="46">
        <v>1154.3943039506039</v>
      </c>
      <c r="J41" s="46">
        <v>1239.7588039506038</v>
      </c>
      <c r="K41" s="46">
        <v>1325.1233039506037</v>
      </c>
      <c r="N41" s="46"/>
      <c r="O41" s="44">
        <v>112.22770000000001</v>
      </c>
      <c r="P41" s="44">
        <v>669.03788319787668</v>
      </c>
      <c r="Q41" s="44">
        <v>1053.0940925541604</v>
      </c>
      <c r="R41" s="46">
        <v>1159.7997175541605</v>
      </c>
      <c r="S41" s="46">
        <v>1245.1642175541604</v>
      </c>
      <c r="T41" s="46">
        <v>1330.5287175541603</v>
      </c>
      <c r="U41" s="46">
        <v>1415.8932175541602</v>
      </c>
      <c r="V41" s="46">
        <v>1501.2577175541601</v>
      </c>
    </row>
    <row r="42" spans="1:22">
      <c r="A42" s="43" t="s">
        <v>47</v>
      </c>
      <c r="B42" s="36">
        <v>0.7</v>
      </c>
      <c r="C42" s="46"/>
      <c r="D42" s="45">
        <v>52.085599999999971</v>
      </c>
      <c r="E42" s="44">
        <v>229.05726734248861</v>
      </c>
      <c r="F42" s="44">
        <v>356.39829176256171</v>
      </c>
      <c r="G42" s="46">
        <v>411.55689176256169</v>
      </c>
      <c r="H42" s="46">
        <v>466.71549176256167</v>
      </c>
      <c r="I42" s="46">
        <v>521.87409176256165</v>
      </c>
      <c r="J42" s="46">
        <v>577.03269176256163</v>
      </c>
      <c r="K42" s="46">
        <v>632.1912917625616</v>
      </c>
      <c r="N42" s="46"/>
      <c r="O42" s="44">
        <v>52.085599999999971</v>
      </c>
      <c r="P42" s="44">
        <v>271.93299514802118</v>
      </c>
      <c r="Q42" s="44">
        <v>425.87202619852803</v>
      </c>
      <c r="R42" s="46">
        <v>481.03062619852801</v>
      </c>
      <c r="S42" s="46">
        <v>536.18922619852799</v>
      </c>
      <c r="T42" s="46">
        <v>591.34782619852797</v>
      </c>
      <c r="U42" s="46">
        <v>646.50642619852795</v>
      </c>
      <c r="V42" s="46">
        <v>701.66502619852793</v>
      </c>
    </row>
    <row r="43" spans="1:22">
      <c r="A43" s="43" t="s">
        <v>48</v>
      </c>
      <c r="B43" s="36">
        <v>1</v>
      </c>
      <c r="C43" s="46"/>
      <c r="D43" s="45">
        <v>59.904000000000053</v>
      </c>
      <c r="E43" s="44">
        <v>326.35302118936738</v>
      </c>
      <c r="F43" s="44">
        <v>574.94809729376971</v>
      </c>
      <c r="G43" s="46">
        <v>771.9430972937696</v>
      </c>
      <c r="H43" s="46">
        <v>968.93809729376949</v>
      </c>
      <c r="I43" s="46">
        <v>1165.9330972937694</v>
      </c>
      <c r="J43" s="46">
        <v>1349.7950972937692</v>
      </c>
      <c r="K43" s="46">
        <v>1507.3910972937692</v>
      </c>
      <c r="N43" s="46"/>
      <c r="O43" s="44">
        <v>59.904000000000053</v>
      </c>
      <c r="P43" s="44">
        <v>390.90683298375444</v>
      </c>
      <c r="Q43" s="44">
        <v>679.65188594940309</v>
      </c>
      <c r="R43" s="46">
        <v>876.64688594940299</v>
      </c>
      <c r="S43" s="46">
        <v>1073.6418859494029</v>
      </c>
      <c r="T43" s="46">
        <v>1270.6368859494028</v>
      </c>
      <c r="U43" s="46">
        <v>1454.4988859494028</v>
      </c>
      <c r="V43" s="46">
        <v>1612.0948859494029</v>
      </c>
    </row>
    <row r="44" spans="1:22">
      <c r="A44" s="43" t="s">
        <v>49</v>
      </c>
      <c r="B44" s="36">
        <v>0.95</v>
      </c>
      <c r="C44" s="46"/>
      <c r="D44" s="45">
        <v>4.9855999999999989E-3</v>
      </c>
      <c r="E44" s="44">
        <v>3.4320053038231484E-2</v>
      </c>
      <c r="F44" s="44">
        <v>5.0844628514623097E-2</v>
      </c>
      <c r="G44" s="46">
        <v>7.9344628514623095E-2</v>
      </c>
      <c r="H44" s="46">
        <v>0.1021446285146231</v>
      </c>
      <c r="I44" s="46">
        <v>0.1249446285146231</v>
      </c>
      <c r="J44" s="46">
        <v>0.14774462851462311</v>
      </c>
      <c r="K44" s="46">
        <v>0.1705446285146231</v>
      </c>
      <c r="N44" s="46"/>
      <c r="O44" s="44">
        <v>1.0594399999999997</v>
      </c>
      <c r="P44" s="44">
        <v>8.8032468301865698</v>
      </c>
      <c r="Q44" s="44">
        <v>17.308899525586099</v>
      </c>
      <c r="R44" s="46">
        <v>25.418527025586094</v>
      </c>
      <c r="S44" s="46">
        <v>31.906229025586093</v>
      </c>
      <c r="T44" s="46">
        <v>38.393931025586092</v>
      </c>
      <c r="U44" s="46">
        <v>44.88163302558609</v>
      </c>
      <c r="V44" s="46">
        <v>51.369335025586089</v>
      </c>
    </row>
    <row r="45" spans="1:22">
      <c r="A45" s="43" t="s">
        <v>19</v>
      </c>
      <c r="B45" s="36">
        <v>0.95</v>
      </c>
      <c r="C45" s="46"/>
      <c r="D45" s="45">
        <v>0</v>
      </c>
      <c r="E45" s="44">
        <v>0</v>
      </c>
      <c r="F45" s="44">
        <v>0</v>
      </c>
      <c r="G45" s="46">
        <v>0</v>
      </c>
      <c r="H45" s="46">
        <v>0</v>
      </c>
      <c r="I45" s="46">
        <v>0</v>
      </c>
      <c r="J45" s="46">
        <v>0</v>
      </c>
      <c r="K45" s="46">
        <v>0</v>
      </c>
      <c r="N45" s="46"/>
      <c r="O45" s="44">
        <v>74.348747999999944</v>
      </c>
      <c r="P45" s="44">
        <v>400.66128084717832</v>
      </c>
      <c r="Q45" s="44">
        <v>815.28260173882518</v>
      </c>
      <c r="R45" s="46">
        <v>1382.9565267388252</v>
      </c>
      <c r="S45" s="46">
        <v>1950.6304517388253</v>
      </c>
      <c r="T45" s="46">
        <v>2404.7695917388251</v>
      </c>
      <c r="U45" s="46">
        <v>2858.9087317388248</v>
      </c>
      <c r="V45" s="46">
        <v>3313.0478717388246</v>
      </c>
    </row>
    <row r="46" spans="1:22">
      <c r="A46" s="43" t="s">
        <v>50</v>
      </c>
      <c r="B46" s="36">
        <v>1</v>
      </c>
      <c r="C46" s="46"/>
      <c r="D46" s="45">
        <v>2.652000000000001</v>
      </c>
      <c r="E46" s="44">
        <v>10.069521878088285</v>
      </c>
      <c r="F46" s="44">
        <v>34.747932839509964</v>
      </c>
      <c r="G46" s="46">
        <v>76.760399839509958</v>
      </c>
      <c r="H46" s="46">
        <v>104.33969983950996</v>
      </c>
      <c r="I46" s="46">
        <v>150.02940683950996</v>
      </c>
      <c r="J46" s="46">
        <v>181.28594683950996</v>
      </c>
      <c r="K46" s="46">
        <v>232.22885383950995</v>
      </c>
      <c r="N46" s="46"/>
      <c r="O46" s="44">
        <v>2.652000000000001</v>
      </c>
      <c r="P46" s="44">
        <v>11.866598516469148</v>
      </c>
      <c r="Q46" s="44">
        <v>37.840699811910234</v>
      </c>
      <c r="R46" s="46">
        <v>79.853166811910228</v>
      </c>
      <c r="S46" s="46">
        <v>107.43246681191022</v>
      </c>
      <c r="T46" s="46">
        <v>153.12217381191022</v>
      </c>
      <c r="U46" s="46">
        <v>184.37871381191022</v>
      </c>
      <c r="V46" s="46">
        <v>235.32162081191021</v>
      </c>
    </row>
    <row r="47" spans="1:22">
      <c r="A47" s="43" t="s">
        <v>51</v>
      </c>
      <c r="B47" s="36">
        <v>0.65</v>
      </c>
      <c r="C47" s="46"/>
      <c r="D47" s="45">
        <v>1.3805999999999992</v>
      </c>
      <c r="E47" s="44">
        <v>6.3019803245061228</v>
      </c>
      <c r="F47" s="44">
        <v>28.574274067782714</v>
      </c>
      <c r="G47" s="46">
        <v>67.756579567782708</v>
      </c>
      <c r="H47" s="46">
        <v>106.93888506778271</v>
      </c>
      <c r="I47" s="46">
        <v>146.12119056778269</v>
      </c>
      <c r="J47" s="46">
        <v>185.30349606778267</v>
      </c>
      <c r="K47" s="46">
        <v>224.48580156778266</v>
      </c>
      <c r="N47" s="46"/>
      <c r="O47" s="44">
        <v>1.3805999999999992</v>
      </c>
      <c r="P47" s="44">
        <v>7.4943054372749947</v>
      </c>
      <c r="Q47" s="44">
        <v>30.599378260132596</v>
      </c>
      <c r="R47" s="46">
        <v>69.78168376013258</v>
      </c>
      <c r="S47" s="46">
        <v>108.96398926013256</v>
      </c>
      <c r="T47" s="46">
        <v>148.14629476013255</v>
      </c>
      <c r="U47" s="46">
        <v>187.32860026013253</v>
      </c>
      <c r="V47" s="46">
        <v>226.51090576013252</v>
      </c>
    </row>
    <row r="48" spans="1:22">
      <c r="A48" s="43" t="s">
        <v>52</v>
      </c>
      <c r="B48" s="36">
        <v>0</v>
      </c>
      <c r="C48" s="53"/>
      <c r="D48" s="45">
        <v>0</v>
      </c>
      <c r="E48" s="44">
        <v>0</v>
      </c>
      <c r="F48" s="44">
        <v>0</v>
      </c>
      <c r="G48" s="53">
        <v>0</v>
      </c>
      <c r="H48" s="53">
        <v>0</v>
      </c>
      <c r="I48" s="53">
        <v>0</v>
      </c>
      <c r="J48" s="53">
        <v>0</v>
      </c>
      <c r="K48" s="53">
        <v>0</v>
      </c>
      <c r="N48" s="53"/>
      <c r="O48" s="44">
        <v>0</v>
      </c>
      <c r="P48" s="44">
        <v>0</v>
      </c>
      <c r="Q48" s="44">
        <v>0</v>
      </c>
      <c r="R48" s="53">
        <v>0</v>
      </c>
      <c r="S48" s="53">
        <v>0</v>
      </c>
      <c r="T48" s="53">
        <v>0</v>
      </c>
      <c r="U48" s="53">
        <v>0</v>
      </c>
      <c r="V48" s="53">
        <v>0</v>
      </c>
    </row>
    <row r="49" spans="1:22">
      <c r="A49" s="43" t="s">
        <v>53</v>
      </c>
      <c r="B49" s="36">
        <v>0</v>
      </c>
      <c r="C49" s="53"/>
      <c r="D49" s="45">
        <v>0</v>
      </c>
      <c r="E49" s="44">
        <v>0</v>
      </c>
      <c r="F49" s="44">
        <v>0</v>
      </c>
      <c r="G49" s="53">
        <v>0</v>
      </c>
      <c r="H49" s="53">
        <v>0</v>
      </c>
      <c r="I49" s="53">
        <v>0</v>
      </c>
      <c r="J49" s="53">
        <v>0</v>
      </c>
      <c r="K49" s="53">
        <v>0</v>
      </c>
      <c r="N49" s="53"/>
      <c r="O49" s="44">
        <v>0</v>
      </c>
      <c r="P49" s="44">
        <v>0</v>
      </c>
      <c r="Q49" s="44">
        <v>0</v>
      </c>
      <c r="R49" s="53">
        <v>0</v>
      </c>
      <c r="S49" s="53">
        <v>0</v>
      </c>
      <c r="T49" s="53">
        <v>0</v>
      </c>
      <c r="U49" s="53">
        <v>0</v>
      </c>
      <c r="V49" s="53">
        <v>0</v>
      </c>
    </row>
    <row r="50" spans="1:22">
      <c r="A50" s="48" t="s">
        <v>54</v>
      </c>
      <c r="B50" s="36">
        <v>1</v>
      </c>
      <c r="C50" s="49"/>
      <c r="D50" s="49">
        <v>0</v>
      </c>
      <c r="E50" s="50">
        <v>2.203999713398781</v>
      </c>
      <c r="F50" s="50">
        <v>9.4455486717699291</v>
      </c>
      <c r="G50" s="49">
        <v>9.4455486717699291</v>
      </c>
      <c r="H50" s="49">
        <v>9.4455486717699291</v>
      </c>
      <c r="I50" s="49">
        <v>9.4455486717699291</v>
      </c>
      <c r="J50" s="49">
        <v>9.4455486717699291</v>
      </c>
      <c r="K50" s="49">
        <v>9.4455486717699291</v>
      </c>
      <c r="N50" s="49"/>
      <c r="O50" s="50">
        <v>0</v>
      </c>
      <c r="P50" s="50">
        <v>5.4759454230600957</v>
      </c>
      <c r="Q50" s="50">
        <v>20.443005847500199</v>
      </c>
      <c r="R50" s="49">
        <v>20.443005847500199</v>
      </c>
      <c r="S50" s="49">
        <v>20.443005847500199</v>
      </c>
      <c r="T50" s="49">
        <v>20.443005847500199</v>
      </c>
      <c r="U50" s="49">
        <v>20.443005847500199</v>
      </c>
      <c r="V50" s="49">
        <v>20.443005847500199</v>
      </c>
    </row>
    <row r="51" spans="1:22">
      <c r="A51" s="51" t="s">
        <v>55</v>
      </c>
      <c r="C51" s="55">
        <v>0</v>
      </c>
      <c r="D51" s="55">
        <v>255.62067440000001</v>
      </c>
      <c r="E51" s="55">
        <v>1308.2343314442599</v>
      </c>
      <c r="F51" s="55">
        <v>2340.763759489635</v>
      </c>
      <c r="G51" s="55">
        <v>3279.8045921336347</v>
      </c>
      <c r="H51" s="55">
        <v>4260.1662155457334</v>
      </c>
      <c r="I51" s="55">
        <v>5273.7412104041341</v>
      </c>
      <c r="J51" s="55">
        <v>6298.4019076809345</v>
      </c>
      <c r="K51" s="55">
        <v>7241.4702573916347</v>
      </c>
      <c r="N51" s="55">
        <v>0</v>
      </c>
      <c r="O51" s="55">
        <v>472.92784760000018</v>
      </c>
      <c r="P51" s="55">
        <v>2887.3251845517561</v>
      </c>
      <c r="Q51" s="55">
        <v>5665.004316068389</v>
      </c>
      <c r="R51" s="55">
        <v>8872.3300354459916</v>
      </c>
      <c r="S51" s="55">
        <v>12366.808201570579</v>
      </c>
      <c r="T51" s="55">
        <v>15804.769949320438</v>
      </c>
      <c r="U51" s="55">
        <v>19376.81096529666</v>
      </c>
      <c r="V51" s="55">
        <v>22638.38032286919</v>
      </c>
    </row>
    <row r="53" spans="1:22">
      <c r="A53" s="51" t="s">
        <v>71</v>
      </c>
      <c r="C53" s="55">
        <v>0</v>
      </c>
      <c r="D53" s="55">
        <v>1728.4982743999999</v>
      </c>
      <c r="E53" s="55">
        <v>15820.726670659662</v>
      </c>
      <c r="F53" s="55">
        <v>28400.688624419992</v>
      </c>
      <c r="G53" s="55">
        <v>42081.858544563991</v>
      </c>
      <c r="H53" s="55">
        <v>55162.145555476076</v>
      </c>
      <c r="I53" s="55">
        <v>69313.324267834469</v>
      </c>
      <c r="J53" s="55">
        <v>81594.615469911281</v>
      </c>
      <c r="K53" s="55">
        <v>93492.772764622001</v>
      </c>
      <c r="N53" s="55">
        <v>0</v>
      </c>
      <c r="O53" s="55">
        <v>2006.3029476000002</v>
      </c>
      <c r="P53" s="55">
        <v>17888.274024727456</v>
      </c>
      <c r="Q53" s="55">
        <v>33094.316217985877</v>
      </c>
      <c r="R53" s="55">
        <v>49909.72821236348</v>
      </c>
      <c r="S53" s="55">
        <v>66062.448428488075</v>
      </c>
      <c r="T53" s="55">
        <v>82821.974391237934</v>
      </c>
      <c r="U53" s="55">
        <v>97491.589522414142</v>
      </c>
      <c r="V53" s="55">
        <v>111203.18547748667</v>
      </c>
    </row>
  </sheetData>
  <pageMargins left="0.2" right="0.2" top="0.75" bottom="0.75" header="0.3" footer="0.3"/>
  <pageSetup scale="26" orientation="landscape" r:id="rId1"/>
</worksheet>
</file>

<file path=xl/worksheets/sheet4.xml><?xml version="1.0" encoding="utf-8"?>
<worksheet xmlns="http://schemas.openxmlformats.org/spreadsheetml/2006/main" xmlns:r="http://schemas.openxmlformats.org/officeDocument/2006/relationships">
  <dimension ref="C2:L318"/>
  <sheetViews>
    <sheetView tabSelected="1" workbookViewId="0"/>
  </sheetViews>
  <sheetFormatPr defaultRowHeight="15"/>
  <cols>
    <col min="1" max="2" width="1.5703125" customWidth="1"/>
    <col min="5" max="6" width="10.7109375" customWidth="1"/>
    <col min="7" max="7" width="1.7109375" customWidth="1"/>
    <col min="8" max="9" width="12.7109375" customWidth="1"/>
    <col min="10" max="10" width="1.7109375" customWidth="1"/>
    <col min="11" max="12" width="11.7109375" customWidth="1"/>
  </cols>
  <sheetData>
    <row r="2" spans="3:12">
      <c r="C2" s="56" t="s">
        <v>72</v>
      </c>
    </row>
    <row r="6" spans="3:12">
      <c r="E6" t="s">
        <v>58</v>
      </c>
      <c r="F6" t="s">
        <v>59</v>
      </c>
      <c r="H6" t="s">
        <v>60</v>
      </c>
      <c r="I6" t="s">
        <v>61</v>
      </c>
      <c r="K6" s="38" t="s">
        <v>62</v>
      </c>
      <c r="L6" s="38" t="s">
        <v>63</v>
      </c>
    </row>
    <row r="7" spans="3:12">
      <c r="C7" s="7">
        <v>2012</v>
      </c>
      <c r="D7">
        <v>1</v>
      </c>
      <c r="E7" s="36">
        <f ca="1">OFFSET(values!$P$32,D7,0)</f>
        <v>8.4710319700313036E-2</v>
      </c>
      <c r="F7" s="36">
        <f ca="1">OFFSET(values!$Q$32,D7,0)</f>
        <v>5.3272819405582851E-2</v>
      </c>
      <c r="H7" s="37">
        <f>IF(ISERROR(HLOOKUP(C7,'Cum Mtr F''Cast kWh (Exog Adj)'!$G$2:$N$31,30,FALSE)),H6,HLOOKUP(C7,'Cum Mtr F''Cast kWh (Exog Adj)'!$G$2:$N$31,30,FALSE))</f>
        <v>5185565.1199999992</v>
      </c>
      <c r="I7" s="37">
        <f>IF(ISERROR(HLOOKUP(C7,'Cum Mtr F''Cast kWh (Exog Adj)'!$F$2:$N$51,50,FALSE)),I6,HLOOKUP(C7,'Cum Mtr F''Cast kWh (Exog Adj)'!$F$2:$N$51,50,FALSE))</f>
        <v>1340852.9814600002</v>
      </c>
      <c r="K7" s="39"/>
      <c r="L7" s="39"/>
    </row>
    <row r="8" spans="3:12">
      <c r="C8">
        <f>IF(D8=1,C7+1,C7)</f>
        <v>2012</v>
      </c>
      <c r="D8">
        <f>IF(D7=12,1,D7+1)</f>
        <v>2</v>
      </c>
      <c r="E8" s="36">
        <f ca="1">OFFSET(values!$P$32,D8,0)</f>
        <v>5.9270282752604299E-2</v>
      </c>
      <c r="F8" s="36">
        <f ca="1">OFFSET(values!$Q$32,D8,0)</f>
        <v>3.7013373284275924E-2</v>
      </c>
      <c r="H8" s="37">
        <f>IF(ISERROR(HLOOKUP(C8,'Cum Mtr F''Cast kWh (Exog Adj)'!$G$2:$N$31,30,FALSE)),H7,HLOOKUP(C8,'Cum Mtr F''Cast kWh (Exog Adj)'!$G$2:$N$31,30,FALSE))</f>
        <v>5185565.1199999992</v>
      </c>
      <c r="I8" s="37">
        <f>IF(ISERROR(HLOOKUP(C8,'Cum Mtr F''Cast kWh (Exog Adj)'!$F$2:$N$51,50,FALSE)),I7,HLOOKUP(C8,'Cum Mtr F''Cast kWh (Exog Adj)'!$F$2:$N$51,50,FALSE))</f>
        <v>1340852.9814600002</v>
      </c>
      <c r="K8" s="39"/>
      <c r="L8" s="39"/>
    </row>
    <row r="9" spans="3:12">
      <c r="C9">
        <f t="shared" ref="C9:C72" si="0">IF(D9=1,C8+1,C8)</f>
        <v>2012</v>
      </c>
      <c r="D9">
        <f t="shared" ref="D9:D72" si="1">IF(D8=12,1,D8+1)</f>
        <v>3</v>
      </c>
      <c r="E9" s="36">
        <f ca="1">OFFSET(values!$P$32,D9,0)</f>
        <v>4.0167804177143739E-2</v>
      </c>
      <c r="F9" s="36">
        <f ca="1">OFFSET(values!$Q$32,D9,0)</f>
        <v>3.5515212937055236E-2</v>
      </c>
      <c r="H9" s="37">
        <f>IF(ISERROR(HLOOKUP(C9,'Cum Mtr F''Cast kWh (Exog Adj)'!$G$2:$N$31,30,FALSE)),H8,HLOOKUP(C9,'Cum Mtr F''Cast kWh (Exog Adj)'!$G$2:$N$31,30,FALSE))</f>
        <v>5185565.1199999992</v>
      </c>
      <c r="I9" s="37">
        <f>IF(ISERROR(HLOOKUP(C9,'Cum Mtr F''Cast kWh (Exog Adj)'!$F$2:$N$51,50,FALSE)),I8,HLOOKUP(C9,'Cum Mtr F''Cast kWh (Exog Adj)'!$F$2:$N$51,50,FALSE))</f>
        <v>1340852.9814600002</v>
      </c>
      <c r="K9" s="39"/>
      <c r="L9" s="39"/>
    </row>
    <row r="10" spans="3:12">
      <c r="C10">
        <f t="shared" si="0"/>
        <v>2012</v>
      </c>
      <c r="D10">
        <f t="shared" si="1"/>
        <v>4</v>
      </c>
      <c r="E10" s="36">
        <f ca="1">OFFSET(values!$P$32,D10,0)</f>
        <v>3.88720685585262E-2</v>
      </c>
      <c r="F10" s="36">
        <f ca="1">OFFSET(values!$Q$32,D10,0)</f>
        <v>5.0232435171517327E-2</v>
      </c>
      <c r="H10" s="37">
        <f>IF(ISERROR(HLOOKUP(C10,'Cum Mtr F''Cast kWh (Exog Adj)'!$G$2:$N$31,30,FALSE)),H9,HLOOKUP(C10,'Cum Mtr F''Cast kWh (Exog Adj)'!$G$2:$N$31,30,FALSE))</f>
        <v>5185565.1199999992</v>
      </c>
      <c r="I10" s="37">
        <f>IF(ISERROR(HLOOKUP(C10,'Cum Mtr F''Cast kWh (Exog Adj)'!$F$2:$N$51,50,FALSE)),I9,HLOOKUP(C10,'Cum Mtr F''Cast kWh (Exog Adj)'!$F$2:$N$51,50,FALSE))</f>
        <v>1340852.9814600002</v>
      </c>
      <c r="K10" s="39"/>
      <c r="L10" s="39"/>
    </row>
    <row r="11" spans="3:12">
      <c r="C11">
        <f t="shared" si="0"/>
        <v>2012</v>
      </c>
      <c r="D11">
        <f t="shared" si="1"/>
        <v>5</v>
      </c>
      <c r="E11" s="36">
        <f ca="1">OFFSET(values!$P$32,D11,0)</f>
        <v>8.3914917637399292E-2</v>
      </c>
      <c r="F11" s="36">
        <f ca="1">OFFSET(values!$Q$32,D11,0)</f>
        <v>0.10176474476194673</v>
      </c>
      <c r="H11" s="37">
        <f>IF(ISERROR(HLOOKUP(C11,'Cum Mtr F''Cast kWh (Exog Adj)'!$G$2:$N$31,30,FALSE)),H10,HLOOKUP(C11,'Cum Mtr F''Cast kWh (Exog Adj)'!$G$2:$N$31,30,FALSE))</f>
        <v>5185565.1199999992</v>
      </c>
      <c r="I11" s="37">
        <f>IF(ISERROR(HLOOKUP(C11,'Cum Mtr F''Cast kWh (Exog Adj)'!$F$2:$N$51,50,FALSE)),I10,HLOOKUP(C11,'Cum Mtr F''Cast kWh (Exog Adj)'!$F$2:$N$51,50,FALSE))</f>
        <v>1340852.9814600002</v>
      </c>
      <c r="K11" s="39"/>
      <c r="L11" s="39"/>
    </row>
    <row r="12" spans="3:12">
      <c r="C12">
        <f t="shared" si="0"/>
        <v>2012</v>
      </c>
      <c r="D12">
        <f t="shared" si="1"/>
        <v>6</v>
      </c>
      <c r="E12" s="36">
        <f ca="1">OFFSET(values!$P$32,D12,0)</f>
        <v>0.12623800482372863</v>
      </c>
      <c r="F12" s="36">
        <f ca="1">OFFSET(values!$Q$32,D12,0)</f>
        <v>0.14012205600475885</v>
      </c>
      <c r="H12" s="37">
        <f>IF(ISERROR(HLOOKUP(C12,'Cum Mtr F''Cast kWh (Exog Adj)'!$G$2:$N$31,30,FALSE)),H11,HLOOKUP(C12,'Cum Mtr F''Cast kWh (Exog Adj)'!$G$2:$N$31,30,FALSE))</f>
        <v>5185565.1199999992</v>
      </c>
      <c r="I12" s="37">
        <f>IF(ISERROR(HLOOKUP(C12,'Cum Mtr F''Cast kWh (Exog Adj)'!$F$2:$N$51,50,FALSE)),I11,HLOOKUP(C12,'Cum Mtr F''Cast kWh (Exog Adj)'!$F$2:$N$51,50,FALSE))</f>
        <v>1340852.9814600002</v>
      </c>
      <c r="K12" s="39"/>
      <c r="L12" s="39"/>
    </row>
    <row r="13" spans="3:12">
      <c r="C13">
        <f t="shared" si="0"/>
        <v>2012</v>
      </c>
      <c r="D13">
        <f t="shared" si="1"/>
        <v>7</v>
      </c>
      <c r="E13" s="36">
        <f ca="1">OFFSET(values!$P$32,D13,0)</f>
        <v>0.14317237132447272</v>
      </c>
      <c r="F13" s="36">
        <f ca="1">OFFSET(values!$Q$32,D13,0)</f>
        <v>0.15572054903170371</v>
      </c>
      <c r="H13" s="37">
        <f>IF(ISERROR(HLOOKUP(C13,'Cum Mtr F''Cast kWh (Exog Adj)'!$G$2:$N$31,30,FALSE)),H12,HLOOKUP(C13,'Cum Mtr F''Cast kWh (Exog Adj)'!$G$2:$N$31,30,FALSE))</f>
        <v>5185565.1199999992</v>
      </c>
      <c r="I13" s="37">
        <f>IF(ISERROR(HLOOKUP(C13,'Cum Mtr F''Cast kWh (Exog Adj)'!$F$2:$N$51,50,FALSE)),I12,HLOOKUP(C13,'Cum Mtr F''Cast kWh (Exog Adj)'!$F$2:$N$51,50,FALSE))</f>
        <v>1340852.9814600002</v>
      </c>
      <c r="K13" s="39"/>
      <c r="L13" s="39"/>
    </row>
    <row r="14" spans="3:12">
      <c r="C14">
        <f t="shared" si="0"/>
        <v>2012</v>
      </c>
      <c r="D14">
        <f t="shared" si="1"/>
        <v>8</v>
      </c>
      <c r="E14" s="36">
        <f ca="1">OFFSET(values!$P$32,D14,0)</f>
        <v>0.13800225791553344</v>
      </c>
      <c r="F14" s="36">
        <f ca="1">OFFSET(values!$Q$32,D14,0)</f>
        <v>0.15128114741457183</v>
      </c>
      <c r="H14" s="37">
        <f>IF(ISERROR(HLOOKUP(C14,'Cum Mtr F''Cast kWh (Exog Adj)'!$G$2:$N$31,30,FALSE)),H13,HLOOKUP(C14,'Cum Mtr F''Cast kWh (Exog Adj)'!$G$2:$N$31,30,FALSE))</f>
        <v>5185565.1199999992</v>
      </c>
      <c r="I14" s="37">
        <f>IF(ISERROR(HLOOKUP(C14,'Cum Mtr F''Cast kWh (Exog Adj)'!$F$2:$N$51,50,FALSE)),I13,HLOOKUP(C14,'Cum Mtr F''Cast kWh (Exog Adj)'!$F$2:$N$51,50,FALSE))</f>
        <v>1340852.9814600002</v>
      </c>
      <c r="K14" s="39"/>
      <c r="L14" s="39"/>
    </row>
    <row r="15" spans="3:12">
      <c r="C15">
        <f t="shared" si="0"/>
        <v>2012</v>
      </c>
      <c r="D15">
        <f t="shared" si="1"/>
        <v>9</v>
      </c>
      <c r="E15" s="36">
        <f ca="1">OFFSET(values!$P$32,D15,0)</f>
        <v>0.10507004669779853</v>
      </c>
      <c r="F15" s="36">
        <f ca="1">OFFSET(values!$Q$32,D15,0)</f>
        <v>0.12095441626825883</v>
      </c>
      <c r="H15" s="37">
        <f>IF(ISERROR(HLOOKUP(C15,'Cum Mtr F''Cast kWh (Exog Adj)'!$G$2:$N$31,30,FALSE)),H14,HLOOKUP(C15,'Cum Mtr F''Cast kWh (Exog Adj)'!$G$2:$N$31,30,FALSE))</f>
        <v>5185565.1199999992</v>
      </c>
      <c r="I15" s="37">
        <f>IF(ISERROR(HLOOKUP(C15,'Cum Mtr F''Cast kWh (Exog Adj)'!$F$2:$N$51,50,FALSE)),I14,HLOOKUP(C15,'Cum Mtr F''Cast kWh (Exog Adj)'!$F$2:$N$51,50,FALSE))</f>
        <v>1340852.9814600002</v>
      </c>
      <c r="K15" s="39"/>
      <c r="L15" s="39"/>
    </row>
    <row r="16" spans="3:12">
      <c r="C16">
        <f t="shared" si="0"/>
        <v>2012</v>
      </c>
      <c r="D16">
        <f t="shared" si="1"/>
        <v>10</v>
      </c>
      <c r="E16" s="36">
        <f ca="1">OFFSET(values!$P$32,D16,0)</f>
        <v>5.6075845435418485E-2</v>
      </c>
      <c r="F16" s="36">
        <f ca="1">OFFSET(values!$Q$32,D16,0)</f>
        <v>6.7274009121152709E-2</v>
      </c>
      <c r="H16" s="37">
        <f>IF(ISERROR(HLOOKUP(C16,'Cum Mtr F''Cast kWh (Exog Adj)'!$G$2:$N$31,30,FALSE)),H15,HLOOKUP(C16,'Cum Mtr F''Cast kWh (Exog Adj)'!$G$2:$N$31,30,FALSE))</f>
        <v>5185565.1199999992</v>
      </c>
      <c r="I16" s="37">
        <f>IF(ISERROR(HLOOKUP(C16,'Cum Mtr F''Cast kWh (Exog Adj)'!$F$2:$N$51,50,FALSE)),I15,HLOOKUP(C16,'Cum Mtr F''Cast kWh (Exog Adj)'!$F$2:$N$51,50,FALSE))</f>
        <v>1340852.9814600002</v>
      </c>
      <c r="K16" s="39"/>
      <c r="L16" s="39"/>
    </row>
    <row r="17" spans="3:12">
      <c r="C17">
        <f t="shared" si="0"/>
        <v>2012</v>
      </c>
      <c r="D17">
        <f t="shared" si="1"/>
        <v>11</v>
      </c>
      <c r="E17" s="36">
        <f ca="1">OFFSET(values!$P$32,D17,0)</f>
        <v>4.6954379842972238E-2</v>
      </c>
      <c r="F17" s="36">
        <f ca="1">OFFSET(values!$Q$32,D17,0)</f>
        <v>3.7674326378637997E-2</v>
      </c>
      <c r="H17" s="37">
        <f>IF(ISERROR(HLOOKUP(C17,'Cum Mtr F''Cast kWh (Exog Adj)'!$G$2:$N$31,30,FALSE)),H16,HLOOKUP(C17,'Cum Mtr F''Cast kWh (Exog Adj)'!$G$2:$N$31,30,FALSE))</f>
        <v>5185565.1199999992</v>
      </c>
      <c r="I17" s="37">
        <f>IF(ISERROR(HLOOKUP(C17,'Cum Mtr F''Cast kWh (Exog Adj)'!$F$2:$N$51,50,FALSE)),I16,HLOOKUP(C17,'Cum Mtr F''Cast kWh (Exog Adj)'!$F$2:$N$51,50,FALSE))</f>
        <v>1340852.9814600002</v>
      </c>
      <c r="K17" s="39">
        <f t="shared" ref="K17:K76" ca="1" si="2">-ROUND(E17*H17,0)</f>
        <v>-243485</v>
      </c>
      <c r="L17" s="39">
        <f t="shared" ref="L17:L76" ca="1" si="3">-ROUND(F17*I17,0)</f>
        <v>-50516</v>
      </c>
    </row>
    <row r="18" spans="3:12">
      <c r="C18">
        <f t="shared" si="0"/>
        <v>2012</v>
      </c>
      <c r="D18">
        <f t="shared" si="1"/>
        <v>12</v>
      </c>
      <c r="E18" s="36">
        <f ca="1">OFFSET(values!$P$32,D18,0)</f>
        <v>7.7551701134089393E-2</v>
      </c>
      <c r="F18" s="36">
        <f ca="1">OFFSET(values!$Q$32,D18,0)</f>
        <v>4.9174910220538014E-2</v>
      </c>
      <c r="H18" s="37">
        <f>IF(ISERROR(HLOOKUP(C18,'Cum Mtr F''Cast kWh (Exog Adj)'!$G$2:$N$31,30,FALSE)),H17,HLOOKUP(C18,'Cum Mtr F''Cast kWh (Exog Adj)'!$G$2:$N$31,30,FALSE))</f>
        <v>5185565.1199999992</v>
      </c>
      <c r="I18" s="37">
        <f>IF(ISERROR(HLOOKUP(C18,'Cum Mtr F''Cast kWh (Exog Adj)'!$F$2:$N$51,50,FALSE)),I17,HLOOKUP(C18,'Cum Mtr F''Cast kWh (Exog Adj)'!$F$2:$N$51,50,FALSE))</f>
        <v>1340852.9814600002</v>
      </c>
      <c r="K18" s="39">
        <f t="shared" ca="1" si="2"/>
        <v>-402149</v>
      </c>
      <c r="L18" s="39">
        <f t="shared" ca="1" si="3"/>
        <v>-65936</v>
      </c>
    </row>
    <row r="19" spans="3:12">
      <c r="C19">
        <f t="shared" si="0"/>
        <v>2013</v>
      </c>
      <c r="D19">
        <f t="shared" si="1"/>
        <v>1</v>
      </c>
      <c r="E19" s="36">
        <f ca="1">OFFSET(values!$P$32,D19,0)</f>
        <v>8.4710319700313036E-2</v>
      </c>
      <c r="F19" s="36">
        <f ca="1">OFFSET(values!$Q$32,D19,0)</f>
        <v>5.3272819405582851E-2</v>
      </c>
      <c r="H19" s="37">
        <f>IF(ISERROR(HLOOKUP(C19,'Cum Mtr F''Cast kWh (Exog Adj)'!$G$2:$N$31,30,FALSE)),H18,HLOOKUP(C19,'Cum Mtr F''Cast kWh (Exog Adj)'!$G$2:$N$31,30,FALSE))</f>
        <v>51856903.962370321</v>
      </c>
      <c r="I19" s="37">
        <f>IF(ISERROR(HLOOKUP(C19,'Cum Mtr F''Cast kWh (Exog Adj)'!$F$2:$N$51,50,FALSE)),I18,HLOOKUP(C19,'Cum Mtr F''Cast kWh (Exog Adj)'!$F$2:$N$51,50,FALSE))</f>
        <v>6281601.605774221</v>
      </c>
      <c r="K19" s="39">
        <f t="shared" ca="1" si="2"/>
        <v>-4392815</v>
      </c>
      <c r="L19" s="39">
        <f t="shared" ca="1" si="3"/>
        <v>-334639</v>
      </c>
    </row>
    <row r="20" spans="3:12">
      <c r="C20">
        <f t="shared" si="0"/>
        <v>2013</v>
      </c>
      <c r="D20">
        <f t="shared" si="1"/>
        <v>2</v>
      </c>
      <c r="E20" s="36">
        <f ca="1">OFFSET(values!$P$32,D20,0)</f>
        <v>5.9270282752604299E-2</v>
      </c>
      <c r="F20" s="36">
        <f ca="1">OFFSET(values!$Q$32,D20,0)</f>
        <v>3.7013373284275924E-2</v>
      </c>
      <c r="H20" s="37">
        <f>IF(ISERROR(HLOOKUP(C20,'Cum Mtr F''Cast kWh (Exog Adj)'!$G$2:$N$31,30,FALSE)),H19,HLOOKUP(C20,'Cum Mtr F''Cast kWh (Exog Adj)'!$G$2:$N$31,30,FALSE))</f>
        <v>51856903.962370321</v>
      </c>
      <c r="I20" s="37">
        <f>IF(ISERROR(HLOOKUP(C20,'Cum Mtr F''Cast kWh (Exog Adj)'!$F$2:$N$51,50,FALSE)),I19,HLOOKUP(C20,'Cum Mtr F''Cast kWh (Exog Adj)'!$F$2:$N$51,50,FALSE))</f>
        <v>6281601.605774221</v>
      </c>
      <c r="K20" s="39">
        <f t="shared" ca="1" si="2"/>
        <v>-3073573</v>
      </c>
      <c r="L20" s="39">
        <f t="shared" ca="1" si="3"/>
        <v>-232503</v>
      </c>
    </row>
    <row r="21" spans="3:12">
      <c r="C21">
        <f t="shared" si="0"/>
        <v>2013</v>
      </c>
      <c r="D21">
        <f t="shared" si="1"/>
        <v>3</v>
      </c>
      <c r="E21" s="36">
        <f ca="1">OFFSET(values!$P$32,D21,0)</f>
        <v>4.0167804177143739E-2</v>
      </c>
      <c r="F21" s="36">
        <f ca="1">OFFSET(values!$Q$32,D21,0)</f>
        <v>3.5515212937055236E-2</v>
      </c>
      <c r="H21" s="37">
        <f>IF(ISERROR(HLOOKUP(C21,'Cum Mtr F''Cast kWh (Exog Adj)'!$G$2:$N$31,30,FALSE)),H20,HLOOKUP(C21,'Cum Mtr F''Cast kWh (Exog Adj)'!$G$2:$N$31,30,FALSE))</f>
        <v>51856903.962370321</v>
      </c>
      <c r="I21" s="37">
        <f>IF(ISERROR(HLOOKUP(C21,'Cum Mtr F''Cast kWh (Exog Adj)'!$F$2:$N$51,50,FALSE)),I20,HLOOKUP(C21,'Cum Mtr F''Cast kWh (Exog Adj)'!$F$2:$N$51,50,FALSE))</f>
        <v>6281601.605774221</v>
      </c>
      <c r="K21" s="39">
        <f t="shared" ca="1" si="2"/>
        <v>-2082978</v>
      </c>
      <c r="L21" s="39">
        <f t="shared" ca="1" si="3"/>
        <v>-223092</v>
      </c>
    </row>
    <row r="22" spans="3:12">
      <c r="C22">
        <f t="shared" si="0"/>
        <v>2013</v>
      </c>
      <c r="D22">
        <f t="shared" si="1"/>
        <v>4</v>
      </c>
      <c r="E22" s="36">
        <f ca="1">OFFSET(values!$P$32,D22,0)</f>
        <v>3.88720685585262E-2</v>
      </c>
      <c r="F22" s="36">
        <f ca="1">OFFSET(values!$Q$32,D22,0)</f>
        <v>5.0232435171517327E-2</v>
      </c>
      <c r="H22" s="37">
        <f>IF(ISERROR(HLOOKUP(C22,'Cum Mtr F''Cast kWh (Exog Adj)'!$G$2:$N$31,30,FALSE)),H21,HLOOKUP(C22,'Cum Mtr F''Cast kWh (Exog Adj)'!$G$2:$N$31,30,FALSE))</f>
        <v>51856903.962370321</v>
      </c>
      <c r="I22" s="37">
        <f>IF(ISERROR(HLOOKUP(C22,'Cum Mtr F''Cast kWh (Exog Adj)'!$F$2:$N$51,50,FALSE)),I21,HLOOKUP(C22,'Cum Mtr F''Cast kWh (Exog Adj)'!$F$2:$N$51,50,FALSE))</f>
        <v>6281601.605774221</v>
      </c>
      <c r="K22" s="39">
        <f t="shared" ca="1" si="2"/>
        <v>-2015785</v>
      </c>
      <c r="L22" s="39">
        <f t="shared" ca="1" si="3"/>
        <v>-315540</v>
      </c>
    </row>
    <row r="23" spans="3:12">
      <c r="C23">
        <f t="shared" si="0"/>
        <v>2013</v>
      </c>
      <c r="D23">
        <f t="shared" si="1"/>
        <v>5</v>
      </c>
      <c r="E23" s="36">
        <f ca="1">OFFSET(values!$P$32,D23,0)</f>
        <v>8.3914917637399292E-2</v>
      </c>
      <c r="F23" s="36">
        <f ca="1">OFFSET(values!$Q$32,D23,0)</f>
        <v>0.10176474476194673</v>
      </c>
      <c r="H23" s="37">
        <f>IF(ISERROR(HLOOKUP(C23,'Cum Mtr F''Cast kWh (Exog Adj)'!$G$2:$N$31,30,FALSE)),H22,HLOOKUP(C23,'Cum Mtr F''Cast kWh (Exog Adj)'!$G$2:$N$31,30,FALSE))</f>
        <v>51856903.962370321</v>
      </c>
      <c r="I23" s="37">
        <f>IF(ISERROR(HLOOKUP(C23,'Cum Mtr F''Cast kWh (Exog Adj)'!$F$2:$N$51,50,FALSE)),I22,HLOOKUP(C23,'Cum Mtr F''Cast kWh (Exog Adj)'!$F$2:$N$51,50,FALSE))</f>
        <v>6281601.605774221</v>
      </c>
      <c r="K23" s="39">
        <f t="shared" ca="1" si="2"/>
        <v>-4351568</v>
      </c>
      <c r="L23" s="39">
        <f t="shared" ca="1" si="3"/>
        <v>-639246</v>
      </c>
    </row>
    <row r="24" spans="3:12">
      <c r="C24">
        <f t="shared" si="0"/>
        <v>2013</v>
      </c>
      <c r="D24">
        <f t="shared" si="1"/>
        <v>6</v>
      </c>
      <c r="E24" s="36">
        <f ca="1">OFFSET(values!$P$32,D24,0)</f>
        <v>0.12623800482372863</v>
      </c>
      <c r="F24" s="36">
        <f ca="1">OFFSET(values!$Q$32,D24,0)</f>
        <v>0.14012205600475885</v>
      </c>
      <c r="H24" s="37">
        <f>IF(ISERROR(HLOOKUP(C24,'Cum Mtr F''Cast kWh (Exog Adj)'!$G$2:$N$31,30,FALSE)),H23,HLOOKUP(C24,'Cum Mtr F''Cast kWh (Exog Adj)'!$G$2:$N$31,30,FALSE))</f>
        <v>51856903.962370321</v>
      </c>
      <c r="I24" s="37">
        <f>IF(ISERROR(HLOOKUP(C24,'Cum Mtr F''Cast kWh (Exog Adj)'!$F$2:$N$51,50,FALSE)),I23,HLOOKUP(C24,'Cum Mtr F''Cast kWh (Exog Adj)'!$F$2:$N$51,50,FALSE))</f>
        <v>6281601.605774221</v>
      </c>
      <c r="K24" s="39">
        <f t="shared" ca="1" si="2"/>
        <v>-6546312</v>
      </c>
      <c r="L24" s="39">
        <f t="shared" ca="1" si="3"/>
        <v>-880191</v>
      </c>
    </row>
    <row r="25" spans="3:12">
      <c r="C25">
        <f t="shared" si="0"/>
        <v>2013</v>
      </c>
      <c r="D25">
        <f t="shared" si="1"/>
        <v>7</v>
      </c>
      <c r="E25" s="36">
        <f ca="1">OFFSET(values!$P$32,D25,0)</f>
        <v>0.14317237132447272</v>
      </c>
      <c r="F25" s="36">
        <f ca="1">OFFSET(values!$Q$32,D25,0)</f>
        <v>0.15572054903170371</v>
      </c>
      <c r="H25" s="37">
        <f>IF(ISERROR(HLOOKUP(C25,'Cum Mtr F''Cast kWh (Exog Adj)'!$G$2:$N$31,30,FALSE)),H24,HLOOKUP(C25,'Cum Mtr F''Cast kWh (Exog Adj)'!$G$2:$N$31,30,FALSE))</f>
        <v>51856903.962370321</v>
      </c>
      <c r="I25" s="37">
        <f>IF(ISERROR(HLOOKUP(C25,'Cum Mtr F''Cast kWh (Exog Adj)'!$F$2:$N$51,50,FALSE)),I24,HLOOKUP(C25,'Cum Mtr F''Cast kWh (Exog Adj)'!$F$2:$N$51,50,FALSE))</f>
        <v>6281601.605774221</v>
      </c>
      <c r="K25" s="39">
        <f t="shared" ca="1" si="2"/>
        <v>-7424476</v>
      </c>
      <c r="L25" s="39">
        <f t="shared" ca="1" si="3"/>
        <v>-978174</v>
      </c>
    </row>
    <row r="26" spans="3:12">
      <c r="C26">
        <f t="shared" si="0"/>
        <v>2013</v>
      </c>
      <c r="D26">
        <f t="shared" si="1"/>
        <v>8</v>
      </c>
      <c r="E26" s="36">
        <f ca="1">OFFSET(values!$P$32,D26,0)</f>
        <v>0.13800225791553344</v>
      </c>
      <c r="F26" s="36">
        <f ca="1">OFFSET(values!$Q$32,D26,0)</f>
        <v>0.15128114741457183</v>
      </c>
      <c r="H26" s="37">
        <f>IF(ISERROR(HLOOKUP(C26,'Cum Mtr F''Cast kWh (Exog Adj)'!$G$2:$N$31,30,FALSE)),H25,HLOOKUP(C26,'Cum Mtr F''Cast kWh (Exog Adj)'!$G$2:$N$31,30,FALSE))</f>
        <v>51856903.962370321</v>
      </c>
      <c r="I26" s="37">
        <f>IF(ISERROR(HLOOKUP(C26,'Cum Mtr F''Cast kWh (Exog Adj)'!$F$2:$N$51,50,FALSE)),I25,HLOOKUP(C26,'Cum Mtr F''Cast kWh (Exog Adj)'!$F$2:$N$51,50,FALSE))</f>
        <v>6281601.605774221</v>
      </c>
      <c r="K26" s="39">
        <f t="shared" ca="1" si="2"/>
        <v>-7156370</v>
      </c>
      <c r="L26" s="39">
        <f t="shared" ca="1" si="3"/>
        <v>-950288</v>
      </c>
    </row>
    <row r="27" spans="3:12">
      <c r="C27">
        <f t="shared" si="0"/>
        <v>2013</v>
      </c>
      <c r="D27">
        <f t="shared" si="1"/>
        <v>9</v>
      </c>
      <c r="E27" s="36">
        <f ca="1">OFFSET(values!$P$32,D27,0)</f>
        <v>0.10507004669779853</v>
      </c>
      <c r="F27" s="36">
        <f ca="1">OFFSET(values!$Q$32,D27,0)</f>
        <v>0.12095441626825883</v>
      </c>
      <c r="H27" s="37">
        <f>IF(ISERROR(HLOOKUP(C27,'Cum Mtr F''Cast kWh (Exog Adj)'!$G$2:$N$31,30,FALSE)),H26,HLOOKUP(C27,'Cum Mtr F''Cast kWh (Exog Adj)'!$G$2:$N$31,30,FALSE))</f>
        <v>51856903.962370321</v>
      </c>
      <c r="I27" s="37">
        <f>IF(ISERROR(HLOOKUP(C27,'Cum Mtr F''Cast kWh (Exog Adj)'!$F$2:$N$51,50,FALSE)),I26,HLOOKUP(C27,'Cum Mtr F''Cast kWh (Exog Adj)'!$F$2:$N$51,50,FALSE))</f>
        <v>6281601.605774221</v>
      </c>
      <c r="K27" s="39">
        <f t="shared" ca="1" si="2"/>
        <v>-5448607</v>
      </c>
      <c r="L27" s="39">
        <f t="shared" ca="1" si="3"/>
        <v>-759787</v>
      </c>
    </row>
    <row r="28" spans="3:12">
      <c r="C28">
        <f t="shared" si="0"/>
        <v>2013</v>
      </c>
      <c r="D28">
        <f t="shared" si="1"/>
        <v>10</v>
      </c>
      <c r="E28" s="36">
        <f ca="1">OFFSET(values!$P$32,D28,0)</f>
        <v>5.6075845435418485E-2</v>
      </c>
      <c r="F28" s="36">
        <f ca="1">OFFSET(values!$Q$32,D28,0)</f>
        <v>6.7274009121152709E-2</v>
      </c>
      <c r="H28" s="37">
        <f>IF(ISERROR(HLOOKUP(C28,'Cum Mtr F''Cast kWh (Exog Adj)'!$G$2:$N$31,30,FALSE)),H27,HLOOKUP(C28,'Cum Mtr F''Cast kWh (Exog Adj)'!$G$2:$N$31,30,FALSE))</f>
        <v>51856903.962370321</v>
      </c>
      <c r="I28" s="37">
        <f>IF(ISERROR(HLOOKUP(C28,'Cum Mtr F''Cast kWh (Exog Adj)'!$F$2:$N$51,50,FALSE)),I27,HLOOKUP(C28,'Cum Mtr F''Cast kWh (Exog Adj)'!$F$2:$N$51,50,FALSE))</f>
        <v>6281601.605774221</v>
      </c>
      <c r="K28" s="39">
        <f t="shared" ca="1" si="2"/>
        <v>-2907920</v>
      </c>
      <c r="L28" s="39">
        <f t="shared" ca="1" si="3"/>
        <v>-422589</v>
      </c>
    </row>
    <row r="29" spans="3:12">
      <c r="C29">
        <f t="shared" si="0"/>
        <v>2013</v>
      </c>
      <c r="D29">
        <f t="shared" si="1"/>
        <v>11</v>
      </c>
      <c r="E29" s="36">
        <f ca="1">OFFSET(values!$P$32,D29,0)</f>
        <v>4.6954379842972238E-2</v>
      </c>
      <c r="F29" s="36">
        <f ca="1">OFFSET(values!$Q$32,D29,0)</f>
        <v>3.7674326378637997E-2</v>
      </c>
      <c r="H29" s="37">
        <f>IF(ISERROR(HLOOKUP(C29,'Cum Mtr F''Cast kWh (Exog Adj)'!$G$2:$N$31,30,FALSE)),H28,HLOOKUP(C29,'Cum Mtr F''Cast kWh (Exog Adj)'!$G$2:$N$31,30,FALSE))</f>
        <v>51856903.962370321</v>
      </c>
      <c r="I29" s="37">
        <f>IF(ISERROR(HLOOKUP(C29,'Cum Mtr F''Cast kWh (Exog Adj)'!$F$2:$N$51,50,FALSE)),I28,HLOOKUP(C29,'Cum Mtr F''Cast kWh (Exog Adj)'!$F$2:$N$51,50,FALSE))</f>
        <v>6281601.605774221</v>
      </c>
      <c r="K29" s="39">
        <f t="shared" ca="1" si="2"/>
        <v>-2434909</v>
      </c>
      <c r="L29" s="39">
        <f t="shared" ca="1" si="3"/>
        <v>-236655</v>
      </c>
    </row>
    <row r="30" spans="3:12">
      <c r="C30">
        <f t="shared" si="0"/>
        <v>2013</v>
      </c>
      <c r="D30">
        <f t="shared" si="1"/>
        <v>12</v>
      </c>
      <c r="E30" s="36">
        <f ca="1">OFFSET(values!$P$32,D30,0)</f>
        <v>7.7551701134089393E-2</v>
      </c>
      <c r="F30" s="36">
        <f ca="1">OFFSET(values!$Q$32,D30,0)</f>
        <v>4.9174910220538014E-2</v>
      </c>
      <c r="H30" s="37">
        <f>IF(ISERROR(HLOOKUP(C30,'Cum Mtr F''Cast kWh (Exog Adj)'!$G$2:$N$31,30,FALSE)),H29,HLOOKUP(C30,'Cum Mtr F''Cast kWh (Exog Adj)'!$G$2:$N$31,30,FALSE))</f>
        <v>51856903.962370321</v>
      </c>
      <c r="I30" s="37">
        <f>IF(ISERROR(HLOOKUP(C30,'Cum Mtr F''Cast kWh (Exog Adj)'!$F$2:$N$51,50,FALSE)),I29,HLOOKUP(C30,'Cum Mtr F''Cast kWh (Exog Adj)'!$F$2:$N$51,50,FALSE))</f>
        <v>6281601.605774221</v>
      </c>
      <c r="K30" s="39">
        <f t="shared" ca="1" si="2"/>
        <v>-4021591</v>
      </c>
      <c r="L30" s="39">
        <f t="shared" ca="1" si="3"/>
        <v>-308897</v>
      </c>
    </row>
    <row r="31" spans="3:12">
      <c r="C31">
        <f t="shared" si="0"/>
        <v>2014</v>
      </c>
      <c r="D31">
        <f t="shared" si="1"/>
        <v>1</v>
      </c>
      <c r="E31" s="36">
        <f ca="1">OFFSET(values!$P$32,D31,0)</f>
        <v>8.4710319700313036E-2</v>
      </c>
      <c r="F31" s="36">
        <f ca="1">OFFSET(values!$Q$32,D31,0)</f>
        <v>5.3272819405582851E-2</v>
      </c>
      <c r="H31" s="37">
        <f>IF(ISERROR(HLOOKUP(C31,'Cum Mtr F''Cast kWh (Exog Adj)'!$G$2:$N$31,30,FALSE)),H30,HLOOKUP(C31,'Cum Mtr F''Cast kWh (Exog Adj)'!$G$2:$N$31,30,FALSE))</f>
        <v>94181507.816689655</v>
      </c>
      <c r="I31" s="37">
        <f>IF(ISERROR(HLOOKUP(C31,'Cum Mtr F''Cast kWh (Exog Adj)'!$F$2:$N$51,50,FALSE)),I30,HLOOKUP(C31,'Cum Mtr F''Cast kWh (Exog Adj)'!$F$2:$N$51,50,FALSE))</f>
        <v>11848453.478665736</v>
      </c>
      <c r="K31" s="39">
        <f t="shared" ca="1" si="2"/>
        <v>-7978146</v>
      </c>
      <c r="L31" s="39">
        <f t="shared" ca="1" si="3"/>
        <v>-631201</v>
      </c>
    </row>
    <row r="32" spans="3:12">
      <c r="C32">
        <f t="shared" si="0"/>
        <v>2014</v>
      </c>
      <c r="D32">
        <f t="shared" si="1"/>
        <v>2</v>
      </c>
      <c r="E32" s="36">
        <f ca="1">OFFSET(values!$P$32,D32,0)</f>
        <v>5.9270282752604299E-2</v>
      </c>
      <c r="F32" s="36">
        <f ca="1">OFFSET(values!$Q$32,D32,0)</f>
        <v>3.7013373284275924E-2</v>
      </c>
      <c r="H32" s="37">
        <f>IF(ISERROR(HLOOKUP(C32,'Cum Mtr F''Cast kWh (Exog Adj)'!$G$2:$N$31,30,FALSE)),H31,HLOOKUP(C32,'Cum Mtr F''Cast kWh (Exog Adj)'!$G$2:$N$31,30,FALSE))</f>
        <v>94181507.816689655</v>
      </c>
      <c r="I32" s="37">
        <f>IF(ISERROR(HLOOKUP(C32,'Cum Mtr F''Cast kWh (Exog Adj)'!$F$2:$N$51,50,FALSE)),I31,HLOOKUP(C32,'Cum Mtr F''Cast kWh (Exog Adj)'!$F$2:$N$51,50,FALSE))</f>
        <v>11848453.478665736</v>
      </c>
      <c r="K32" s="39">
        <f t="shared" ca="1" si="2"/>
        <v>-5582165</v>
      </c>
      <c r="L32" s="39">
        <f t="shared" ca="1" si="3"/>
        <v>-438551</v>
      </c>
    </row>
    <row r="33" spans="3:12">
      <c r="C33">
        <f t="shared" si="0"/>
        <v>2014</v>
      </c>
      <c r="D33">
        <f t="shared" si="1"/>
        <v>3</v>
      </c>
      <c r="E33" s="36">
        <f ca="1">OFFSET(values!$P$32,D33,0)</f>
        <v>4.0167804177143739E-2</v>
      </c>
      <c r="F33" s="36">
        <f ca="1">OFFSET(values!$Q$32,D33,0)</f>
        <v>3.5515212937055236E-2</v>
      </c>
      <c r="H33" s="37">
        <f>IF(ISERROR(HLOOKUP(C33,'Cum Mtr F''Cast kWh (Exog Adj)'!$G$2:$N$31,30,FALSE)),H32,HLOOKUP(C33,'Cum Mtr F''Cast kWh (Exog Adj)'!$G$2:$N$31,30,FALSE))</f>
        <v>94181507.816689655</v>
      </c>
      <c r="I33" s="37">
        <f>IF(ISERROR(HLOOKUP(C33,'Cum Mtr F''Cast kWh (Exog Adj)'!$F$2:$N$51,50,FALSE)),I32,HLOOKUP(C33,'Cum Mtr F''Cast kWh (Exog Adj)'!$F$2:$N$51,50,FALSE))</f>
        <v>11848453.478665736</v>
      </c>
      <c r="K33" s="39">
        <f t="shared" ca="1" si="2"/>
        <v>-3783064</v>
      </c>
      <c r="L33" s="39">
        <f t="shared" ca="1" si="3"/>
        <v>-420800</v>
      </c>
    </row>
    <row r="34" spans="3:12">
      <c r="C34">
        <f t="shared" si="0"/>
        <v>2014</v>
      </c>
      <c r="D34">
        <f t="shared" si="1"/>
        <v>4</v>
      </c>
      <c r="E34" s="36">
        <f ca="1">OFFSET(values!$P$32,D34,0)</f>
        <v>3.88720685585262E-2</v>
      </c>
      <c r="F34" s="36">
        <f ca="1">OFFSET(values!$Q$32,D34,0)</f>
        <v>5.0232435171517327E-2</v>
      </c>
      <c r="H34" s="37">
        <f>IF(ISERROR(HLOOKUP(C34,'Cum Mtr F''Cast kWh (Exog Adj)'!$G$2:$N$31,30,FALSE)),H33,HLOOKUP(C34,'Cum Mtr F''Cast kWh (Exog Adj)'!$G$2:$N$31,30,FALSE))</f>
        <v>94181507.816689655</v>
      </c>
      <c r="I34" s="37">
        <f>IF(ISERROR(HLOOKUP(C34,'Cum Mtr F''Cast kWh (Exog Adj)'!$F$2:$N$51,50,FALSE)),I33,HLOOKUP(C34,'Cum Mtr F''Cast kWh (Exog Adj)'!$F$2:$N$51,50,FALSE))</f>
        <v>11848453.478665736</v>
      </c>
      <c r="K34" s="39">
        <f t="shared" ca="1" si="2"/>
        <v>-3661030</v>
      </c>
      <c r="L34" s="39">
        <f t="shared" ca="1" si="3"/>
        <v>-595177</v>
      </c>
    </row>
    <row r="35" spans="3:12">
      <c r="C35">
        <f t="shared" si="0"/>
        <v>2014</v>
      </c>
      <c r="D35">
        <f t="shared" si="1"/>
        <v>5</v>
      </c>
      <c r="E35" s="36">
        <f ca="1">OFFSET(values!$P$32,D35,0)</f>
        <v>8.3914917637399292E-2</v>
      </c>
      <c r="F35" s="36">
        <f ca="1">OFFSET(values!$Q$32,D35,0)</f>
        <v>0.10176474476194673</v>
      </c>
      <c r="H35" s="37">
        <f>IF(ISERROR(HLOOKUP(C35,'Cum Mtr F''Cast kWh (Exog Adj)'!$G$2:$N$31,30,FALSE)),H34,HLOOKUP(C35,'Cum Mtr F''Cast kWh (Exog Adj)'!$G$2:$N$31,30,FALSE))</f>
        <v>94181507.816689655</v>
      </c>
      <c r="I35" s="37">
        <f>IF(ISERROR(HLOOKUP(C35,'Cum Mtr F''Cast kWh (Exog Adj)'!$F$2:$N$51,50,FALSE)),I34,HLOOKUP(C35,'Cum Mtr F''Cast kWh (Exog Adj)'!$F$2:$N$51,50,FALSE))</f>
        <v>11848453.478665736</v>
      </c>
      <c r="K35" s="39">
        <f t="shared" ca="1" si="2"/>
        <v>-7903233</v>
      </c>
      <c r="L35" s="39">
        <f t="shared" ca="1" si="3"/>
        <v>-1205755</v>
      </c>
    </row>
    <row r="36" spans="3:12">
      <c r="C36">
        <f t="shared" si="0"/>
        <v>2014</v>
      </c>
      <c r="D36">
        <f t="shared" si="1"/>
        <v>6</v>
      </c>
      <c r="E36" s="36">
        <f ca="1">OFFSET(values!$P$32,D36,0)</f>
        <v>0.12623800482372863</v>
      </c>
      <c r="F36" s="36">
        <f ca="1">OFFSET(values!$Q$32,D36,0)</f>
        <v>0.14012205600475885</v>
      </c>
      <c r="H36" s="37">
        <f>IF(ISERROR(HLOOKUP(C36,'Cum Mtr F''Cast kWh (Exog Adj)'!$G$2:$N$31,30,FALSE)),H35,HLOOKUP(C36,'Cum Mtr F''Cast kWh (Exog Adj)'!$G$2:$N$31,30,FALSE))</f>
        <v>94181507.816689655</v>
      </c>
      <c r="I36" s="37">
        <f>IF(ISERROR(HLOOKUP(C36,'Cum Mtr F''Cast kWh (Exog Adj)'!$F$2:$N$51,50,FALSE)),I35,HLOOKUP(C36,'Cum Mtr F''Cast kWh (Exog Adj)'!$F$2:$N$51,50,FALSE))</f>
        <v>11848453.478665736</v>
      </c>
      <c r="K36" s="39">
        <f t="shared" ca="1" si="2"/>
        <v>-11889286</v>
      </c>
      <c r="L36" s="39">
        <f t="shared" ca="1" si="3"/>
        <v>-1660230</v>
      </c>
    </row>
    <row r="37" spans="3:12">
      <c r="C37">
        <f t="shared" si="0"/>
        <v>2014</v>
      </c>
      <c r="D37">
        <f t="shared" si="1"/>
        <v>7</v>
      </c>
      <c r="E37" s="36">
        <f ca="1">OFFSET(values!$P$32,D37,0)</f>
        <v>0.14317237132447272</v>
      </c>
      <c r="F37" s="36">
        <f ca="1">OFFSET(values!$Q$32,D37,0)</f>
        <v>0.15572054903170371</v>
      </c>
      <c r="H37" s="37">
        <f>IF(ISERROR(HLOOKUP(C37,'Cum Mtr F''Cast kWh (Exog Adj)'!$G$2:$N$31,30,FALSE)),H36,HLOOKUP(C37,'Cum Mtr F''Cast kWh (Exog Adj)'!$G$2:$N$31,30,FALSE))</f>
        <v>94181507.816689655</v>
      </c>
      <c r="I37" s="37">
        <f>IF(ISERROR(HLOOKUP(C37,'Cum Mtr F''Cast kWh (Exog Adj)'!$F$2:$N$51,50,FALSE)),I36,HLOOKUP(C37,'Cum Mtr F''Cast kWh (Exog Adj)'!$F$2:$N$51,50,FALSE))</f>
        <v>11848453.478665736</v>
      </c>
      <c r="K37" s="39">
        <f t="shared" ca="1" si="2"/>
        <v>-13484190</v>
      </c>
      <c r="L37" s="39">
        <f t="shared" ca="1" si="3"/>
        <v>-1845048</v>
      </c>
    </row>
    <row r="38" spans="3:12">
      <c r="C38">
        <f t="shared" si="0"/>
        <v>2014</v>
      </c>
      <c r="D38">
        <f t="shared" si="1"/>
        <v>8</v>
      </c>
      <c r="E38" s="36">
        <f ca="1">OFFSET(values!$P$32,D38,0)</f>
        <v>0.13800225791553344</v>
      </c>
      <c r="F38" s="36">
        <f ca="1">OFFSET(values!$Q$32,D38,0)</f>
        <v>0.15128114741457183</v>
      </c>
      <c r="H38" s="37">
        <f>IF(ISERROR(HLOOKUP(C38,'Cum Mtr F''Cast kWh (Exog Adj)'!$G$2:$N$31,30,FALSE)),H37,HLOOKUP(C38,'Cum Mtr F''Cast kWh (Exog Adj)'!$G$2:$N$31,30,FALSE))</f>
        <v>94181507.816689655</v>
      </c>
      <c r="I38" s="37">
        <f>IF(ISERROR(HLOOKUP(C38,'Cum Mtr F''Cast kWh (Exog Adj)'!$F$2:$N$51,50,FALSE)),I37,HLOOKUP(C38,'Cum Mtr F''Cast kWh (Exog Adj)'!$F$2:$N$51,50,FALSE))</f>
        <v>11848453.478665736</v>
      </c>
      <c r="K38" s="39">
        <f t="shared" ca="1" si="2"/>
        <v>-12997261</v>
      </c>
      <c r="L38" s="39">
        <f t="shared" ca="1" si="3"/>
        <v>-1792448</v>
      </c>
    </row>
    <row r="39" spans="3:12">
      <c r="C39">
        <f t="shared" si="0"/>
        <v>2014</v>
      </c>
      <c r="D39">
        <f t="shared" si="1"/>
        <v>9</v>
      </c>
      <c r="E39" s="36">
        <f ca="1">OFFSET(values!$P$32,D39,0)</f>
        <v>0.10507004669779853</v>
      </c>
      <c r="F39" s="36">
        <f ca="1">OFFSET(values!$Q$32,D39,0)</f>
        <v>0.12095441626825883</v>
      </c>
      <c r="H39" s="37">
        <f>IF(ISERROR(HLOOKUP(C39,'Cum Mtr F''Cast kWh (Exog Adj)'!$G$2:$N$31,30,FALSE)),H38,HLOOKUP(C39,'Cum Mtr F''Cast kWh (Exog Adj)'!$G$2:$N$31,30,FALSE))</f>
        <v>94181507.816689655</v>
      </c>
      <c r="I39" s="37">
        <f>IF(ISERROR(HLOOKUP(C39,'Cum Mtr F''Cast kWh (Exog Adj)'!$F$2:$N$51,50,FALSE)),I38,HLOOKUP(C39,'Cum Mtr F''Cast kWh (Exog Adj)'!$F$2:$N$51,50,FALSE))</f>
        <v>11848453.478665736</v>
      </c>
      <c r="K39" s="39">
        <f t="shared" ca="1" si="2"/>
        <v>-9895655</v>
      </c>
      <c r="L39" s="39">
        <f t="shared" ca="1" si="3"/>
        <v>-1433123</v>
      </c>
    </row>
    <row r="40" spans="3:12">
      <c r="C40">
        <f t="shared" si="0"/>
        <v>2014</v>
      </c>
      <c r="D40">
        <f t="shared" si="1"/>
        <v>10</v>
      </c>
      <c r="E40" s="36">
        <f ca="1">OFFSET(values!$P$32,D40,0)</f>
        <v>5.6075845435418485E-2</v>
      </c>
      <c r="F40" s="36">
        <f ca="1">OFFSET(values!$Q$32,D40,0)</f>
        <v>6.7274009121152709E-2</v>
      </c>
      <c r="H40" s="37">
        <f>IF(ISERROR(HLOOKUP(C40,'Cum Mtr F''Cast kWh (Exog Adj)'!$G$2:$N$31,30,FALSE)),H39,HLOOKUP(C40,'Cum Mtr F''Cast kWh (Exog Adj)'!$G$2:$N$31,30,FALSE))</f>
        <v>94181507.816689655</v>
      </c>
      <c r="I40" s="37">
        <f>IF(ISERROR(HLOOKUP(C40,'Cum Mtr F''Cast kWh (Exog Adj)'!$F$2:$N$51,50,FALSE)),I39,HLOOKUP(C40,'Cum Mtr F''Cast kWh (Exog Adj)'!$F$2:$N$51,50,FALSE))</f>
        <v>11848453.478665736</v>
      </c>
      <c r="K40" s="39">
        <f t="shared" ca="1" si="2"/>
        <v>-5281308</v>
      </c>
      <c r="L40" s="39">
        <f t="shared" ca="1" si="3"/>
        <v>-797093</v>
      </c>
    </row>
    <row r="41" spans="3:12">
      <c r="C41">
        <f t="shared" si="0"/>
        <v>2014</v>
      </c>
      <c r="D41">
        <f t="shared" si="1"/>
        <v>11</v>
      </c>
      <c r="E41" s="36">
        <f ca="1">OFFSET(values!$P$32,D41,0)</f>
        <v>4.6954379842972238E-2</v>
      </c>
      <c r="F41" s="36">
        <f ca="1">OFFSET(values!$Q$32,D41,0)</f>
        <v>3.7674326378637997E-2</v>
      </c>
      <c r="H41" s="37">
        <f>IF(ISERROR(HLOOKUP(C41,'Cum Mtr F''Cast kWh (Exog Adj)'!$G$2:$N$31,30,FALSE)),H40,HLOOKUP(C41,'Cum Mtr F''Cast kWh (Exog Adj)'!$G$2:$N$31,30,FALSE))</f>
        <v>94181507.816689655</v>
      </c>
      <c r="I41" s="37">
        <f>IF(ISERROR(HLOOKUP(C41,'Cum Mtr F''Cast kWh (Exog Adj)'!$F$2:$N$51,50,FALSE)),I40,HLOOKUP(C41,'Cum Mtr F''Cast kWh (Exog Adj)'!$F$2:$N$51,50,FALSE))</f>
        <v>11848453.478665736</v>
      </c>
      <c r="K41" s="39">
        <f t="shared" ca="1" si="2"/>
        <v>-4422234</v>
      </c>
      <c r="L41" s="39">
        <f t="shared" ca="1" si="3"/>
        <v>-446383</v>
      </c>
    </row>
    <row r="42" spans="3:12">
      <c r="C42">
        <f t="shared" si="0"/>
        <v>2014</v>
      </c>
      <c r="D42">
        <f t="shared" si="1"/>
        <v>12</v>
      </c>
      <c r="E42" s="36">
        <f ca="1">OFFSET(values!$P$32,D42,0)</f>
        <v>7.7551701134089393E-2</v>
      </c>
      <c r="F42" s="36">
        <f ca="1">OFFSET(values!$Q$32,D42,0)</f>
        <v>4.9174910220538014E-2</v>
      </c>
      <c r="H42" s="37">
        <f>IF(ISERROR(HLOOKUP(C42,'Cum Mtr F''Cast kWh (Exog Adj)'!$G$2:$N$31,30,FALSE)),H41,HLOOKUP(C42,'Cum Mtr F''Cast kWh (Exog Adj)'!$G$2:$N$31,30,FALSE))</f>
        <v>94181507.816689655</v>
      </c>
      <c r="I42" s="37">
        <f>IF(ISERROR(HLOOKUP(C42,'Cum Mtr F''Cast kWh (Exog Adj)'!$F$2:$N$51,50,FALSE)),I41,HLOOKUP(C42,'Cum Mtr F''Cast kWh (Exog Adj)'!$F$2:$N$51,50,FALSE))</f>
        <v>11848453.478665736</v>
      </c>
      <c r="K42" s="39">
        <f t="shared" ca="1" si="2"/>
        <v>-7303936</v>
      </c>
      <c r="L42" s="39">
        <f t="shared" ca="1" si="3"/>
        <v>-582647</v>
      </c>
    </row>
    <row r="43" spans="3:12">
      <c r="C43">
        <f t="shared" si="0"/>
        <v>2015</v>
      </c>
      <c r="D43">
        <f t="shared" si="1"/>
        <v>1</v>
      </c>
      <c r="E43" s="36">
        <f ca="1">OFFSET(values!$P$32,D43,0)</f>
        <v>8.4710319700313036E-2</v>
      </c>
      <c r="F43" s="36">
        <f ca="1">OFFSET(values!$Q$32,D43,0)</f>
        <v>5.3272819405582851E-2</v>
      </c>
      <c r="H43" s="37">
        <f>IF(ISERROR(HLOOKUP(C43,'Cum Mtr F''Cast kWh (Exog Adj)'!$G$2:$N$31,30,FALSE)),H42,HLOOKUP(C43,'Cum Mtr F''Cast kWh (Exog Adj)'!$G$2:$N$31,30,FALSE))</f>
        <v>142258465.31668961</v>
      </c>
      <c r="I43" s="37">
        <f>IF(ISERROR(HLOOKUP(C43,'Cum Mtr F''Cast kWh (Exog Adj)'!$F$2:$N$51,50,FALSE)),I42,HLOOKUP(C43,'Cum Mtr F''Cast kWh (Exog Adj)'!$F$2:$N$51,50,FALSE))</f>
        <v>19719663.102665734</v>
      </c>
      <c r="K43" s="39">
        <f t="shared" ca="1" si="2"/>
        <v>-12050760</v>
      </c>
      <c r="L43" s="39">
        <f t="shared" ca="1" si="3"/>
        <v>-1050522</v>
      </c>
    </row>
    <row r="44" spans="3:12">
      <c r="C44">
        <f t="shared" si="0"/>
        <v>2015</v>
      </c>
      <c r="D44">
        <f t="shared" si="1"/>
        <v>2</v>
      </c>
      <c r="E44" s="36">
        <f ca="1">OFFSET(values!$P$32,D44,0)</f>
        <v>5.9270282752604299E-2</v>
      </c>
      <c r="F44" s="36">
        <f ca="1">OFFSET(values!$Q$32,D44,0)</f>
        <v>3.7013373284275924E-2</v>
      </c>
      <c r="H44" s="37">
        <f>IF(ISERROR(HLOOKUP(C44,'Cum Mtr F''Cast kWh (Exog Adj)'!$G$2:$N$31,30,FALSE)),H43,HLOOKUP(C44,'Cum Mtr F''Cast kWh (Exog Adj)'!$G$2:$N$31,30,FALSE))</f>
        <v>142258465.31668961</v>
      </c>
      <c r="I44" s="37">
        <f>IF(ISERROR(HLOOKUP(C44,'Cum Mtr F''Cast kWh (Exog Adj)'!$F$2:$N$51,50,FALSE)),I43,HLOOKUP(C44,'Cum Mtr F''Cast kWh (Exog Adj)'!$F$2:$N$51,50,FALSE))</f>
        <v>19719663.102665734</v>
      </c>
      <c r="K44" s="39">
        <f t="shared" ca="1" si="2"/>
        <v>-8431699</v>
      </c>
      <c r="L44" s="39">
        <f t="shared" ca="1" si="3"/>
        <v>-729891</v>
      </c>
    </row>
    <row r="45" spans="3:12">
      <c r="C45">
        <f t="shared" si="0"/>
        <v>2015</v>
      </c>
      <c r="D45">
        <f t="shared" si="1"/>
        <v>3</v>
      </c>
      <c r="E45" s="36">
        <f ca="1">OFFSET(values!$P$32,D45,0)</f>
        <v>4.0167804177143739E-2</v>
      </c>
      <c r="F45" s="36">
        <f ca="1">OFFSET(values!$Q$32,D45,0)</f>
        <v>3.5515212937055236E-2</v>
      </c>
      <c r="H45" s="37">
        <f>IF(ISERROR(HLOOKUP(C45,'Cum Mtr F''Cast kWh (Exog Adj)'!$G$2:$N$31,30,FALSE)),H44,HLOOKUP(C45,'Cum Mtr F''Cast kWh (Exog Adj)'!$G$2:$N$31,30,FALSE))</f>
        <v>142258465.31668961</v>
      </c>
      <c r="I45" s="37">
        <f>IF(ISERROR(HLOOKUP(C45,'Cum Mtr F''Cast kWh (Exog Adj)'!$F$2:$N$51,50,FALSE)),I44,HLOOKUP(C45,'Cum Mtr F''Cast kWh (Exog Adj)'!$F$2:$N$51,50,FALSE))</f>
        <v>19719663.102665734</v>
      </c>
      <c r="K45" s="39">
        <f t="shared" ca="1" si="2"/>
        <v>-5714210</v>
      </c>
      <c r="L45" s="39">
        <f t="shared" ca="1" si="3"/>
        <v>-700348</v>
      </c>
    </row>
    <row r="46" spans="3:12">
      <c r="C46">
        <f t="shared" si="0"/>
        <v>2015</v>
      </c>
      <c r="D46">
        <f t="shared" si="1"/>
        <v>4</v>
      </c>
      <c r="E46" s="36">
        <f ca="1">OFFSET(values!$P$32,D46,0)</f>
        <v>3.88720685585262E-2</v>
      </c>
      <c r="F46" s="36">
        <f ca="1">OFFSET(values!$Q$32,D46,0)</f>
        <v>5.0232435171517327E-2</v>
      </c>
      <c r="H46" s="37">
        <f>IF(ISERROR(HLOOKUP(C46,'Cum Mtr F''Cast kWh (Exog Adj)'!$G$2:$N$31,30,FALSE)),H45,HLOOKUP(C46,'Cum Mtr F''Cast kWh (Exog Adj)'!$G$2:$N$31,30,FALSE))</f>
        <v>142258465.31668961</v>
      </c>
      <c r="I46" s="37">
        <f>IF(ISERROR(HLOOKUP(C46,'Cum Mtr F''Cast kWh (Exog Adj)'!$F$2:$N$51,50,FALSE)),I45,HLOOKUP(C46,'Cum Mtr F''Cast kWh (Exog Adj)'!$F$2:$N$51,50,FALSE))</f>
        <v>19719663.102665734</v>
      </c>
      <c r="K46" s="39">
        <f t="shared" ca="1" si="2"/>
        <v>-5529881</v>
      </c>
      <c r="L46" s="39">
        <f t="shared" ca="1" si="3"/>
        <v>-990567</v>
      </c>
    </row>
    <row r="47" spans="3:12">
      <c r="C47">
        <f t="shared" si="0"/>
        <v>2015</v>
      </c>
      <c r="D47">
        <f t="shared" si="1"/>
        <v>5</v>
      </c>
      <c r="E47" s="36">
        <f ca="1">OFFSET(values!$P$32,D47,0)</f>
        <v>8.3914917637399292E-2</v>
      </c>
      <c r="F47" s="36">
        <f ca="1">OFFSET(values!$Q$32,D47,0)</f>
        <v>0.10176474476194673</v>
      </c>
      <c r="H47" s="37">
        <f>IF(ISERROR(HLOOKUP(C47,'Cum Mtr F''Cast kWh (Exog Adj)'!$G$2:$N$31,30,FALSE)),H46,HLOOKUP(C47,'Cum Mtr F''Cast kWh (Exog Adj)'!$G$2:$N$31,30,FALSE))</f>
        <v>142258465.31668961</v>
      </c>
      <c r="I47" s="37">
        <f>IF(ISERROR(HLOOKUP(C47,'Cum Mtr F''Cast kWh (Exog Adj)'!$F$2:$N$51,50,FALSE)),I46,HLOOKUP(C47,'Cum Mtr F''Cast kWh (Exog Adj)'!$F$2:$N$51,50,FALSE))</f>
        <v>19719663.102665734</v>
      </c>
      <c r="K47" s="39">
        <f t="shared" ca="1" si="2"/>
        <v>-11937607</v>
      </c>
      <c r="L47" s="39">
        <f t="shared" ca="1" si="3"/>
        <v>-2006766</v>
      </c>
    </row>
    <row r="48" spans="3:12">
      <c r="C48">
        <f t="shared" si="0"/>
        <v>2015</v>
      </c>
      <c r="D48">
        <f t="shared" si="1"/>
        <v>6</v>
      </c>
      <c r="E48" s="36">
        <f ca="1">OFFSET(values!$P$32,D48,0)</f>
        <v>0.12623800482372863</v>
      </c>
      <c r="F48" s="36">
        <f ca="1">OFFSET(values!$Q$32,D48,0)</f>
        <v>0.14012205600475885</v>
      </c>
      <c r="H48" s="37">
        <f>IF(ISERROR(HLOOKUP(C48,'Cum Mtr F''Cast kWh (Exog Adj)'!$G$2:$N$31,30,FALSE)),H47,HLOOKUP(C48,'Cum Mtr F''Cast kWh (Exog Adj)'!$G$2:$N$31,30,FALSE))</f>
        <v>142258465.31668961</v>
      </c>
      <c r="I48" s="37">
        <f>IF(ISERROR(HLOOKUP(C48,'Cum Mtr F''Cast kWh (Exog Adj)'!$F$2:$N$51,50,FALSE)),I47,HLOOKUP(C48,'Cum Mtr F''Cast kWh (Exog Adj)'!$F$2:$N$51,50,FALSE))</f>
        <v>19719663.102665734</v>
      </c>
      <c r="K48" s="39">
        <f t="shared" ca="1" si="2"/>
        <v>-17958425</v>
      </c>
      <c r="L48" s="39">
        <f t="shared" ca="1" si="3"/>
        <v>-2763160</v>
      </c>
    </row>
    <row r="49" spans="3:12">
      <c r="C49">
        <f t="shared" si="0"/>
        <v>2015</v>
      </c>
      <c r="D49">
        <f t="shared" si="1"/>
        <v>7</v>
      </c>
      <c r="E49" s="36">
        <f ca="1">OFFSET(values!$P$32,D49,0)</f>
        <v>0.14317237132447272</v>
      </c>
      <c r="F49" s="36">
        <f ca="1">OFFSET(values!$Q$32,D49,0)</f>
        <v>0.15572054903170371</v>
      </c>
      <c r="H49" s="37">
        <f>IF(ISERROR(HLOOKUP(C49,'Cum Mtr F''Cast kWh (Exog Adj)'!$G$2:$N$31,30,FALSE)),H48,HLOOKUP(C49,'Cum Mtr F''Cast kWh (Exog Adj)'!$G$2:$N$31,30,FALSE))</f>
        <v>142258465.31668961</v>
      </c>
      <c r="I49" s="37">
        <f>IF(ISERROR(HLOOKUP(C49,'Cum Mtr F''Cast kWh (Exog Adj)'!$F$2:$N$51,50,FALSE)),I48,HLOOKUP(C49,'Cum Mtr F''Cast kWh (Exog Adj)'!$F$2:$N$51,50,FALSE))</f>
        <v>19719663.102665734</v>
      </c>
      <c r="K49" s="39">
        <f t="shared" ca="1" si="2"/>
        <v>-20367482</v>
      </c>
      <c r="L49" s="39">
        <f t="shared" ca="1" si="3"/>
        <v>-3070757</v>
      </c>
    </row>
    <row r="50" spans="3:12">
      <c r="C50">
        <f t="shared" si="0"/>
        <v>2015</v>
      </c>
      <c r="D50">
        <f t="shared" si="1"/>
        <v>8</v>
      </c>
      <c r="E50" s="36">
        <f ca="1">OFFSET(values!$P$32,D50,0)</f>
        <v>0.13800225791553344</v>
      </c>
      <c r="F50" s="36">
        <f ca="1">OFFSET(values!$Q$32,D50,0)</f>
        <v>0.15128114741457183</v>
      </c>
      <c r="H50" s="37">
        <f>IF(ISERROR(HLOOKUP(C50,'Cum Mtr F''Cast kWh (Exog Adj)'!$G$2:$N$31,30,FALSE)),H49,HLOOKUP(C50,'Cum Mtr F''Cast kWh (Exog Adj)'!$G$2:$N$31,30,FALSE))</f>
        <v>142258465.31668961</v>
      </c>
      <c r="I50" s="37">
        <f>IF(ISERROR(HLOOKUP(C50,'Cum Mtr F''Cast kWh (Exog Adj)'!$F$2:$N$51,50,FALSE)),I49,HLOOKUP(C50,'Cum Mtr F''Cast kWh (Exog Adj)'!$F$2:$N$51,50,FALSE))</f>
        <v>19719663.102665734</v>
      </c>
      <c r="K50" s="39">
        <f t="shared" ca="1" si="2"/>
        <v>-19631989</v>
      </c>
      <c r="L50" s="39">
        <f t="shared" ca="1" si="3"/>
        <v>-2983213</v>
      </c>
    </row>
    <row r="51" spans="3:12">
      <c r="C51">
        <f t="shared" si="0"/>
        <v>2015</v>
      </c>
      <c r="D51">
        <f t="shared" si="1"/>
        <v>9</v>
      </c>
      <c r="E51" s="36">
        <f ca="1">OFFSET(values!$P$32,D51,0)</f>
        <v>0.10507004669779853</v>
      </c>
      <c r="F51" s="36">
        <f ca="1">OFFSET(values!$Q$32,D51,0)</f>
        <v>0.12095441626825883</v>
      </c>
      <c r="H51" s="37">
        <f>IF(ISERROR(HLOOKUP(C51,'Cum Mtr F''Cast kWh (Exog Adj)'!$G$2:$N$31,30,FALSE)),H50,HLOOKUP(C51,'Cum Mtr F''Cast kWh (Exog Adj)'!$G$2:$N$31,30,FALSE))</f>
        <v>142258465.31668961</v>
      </c>
      <c r="I51" s="37">
        <f>IF(ISERROR(HLOOKUP(C51,'Cum Mtr F''Cast kWh (Exog Adj)'!$F$2:$N$51,50,FALSE)),I50,HLOOKUP(C51,'Cum Mtr F''Cast kWh (Exog Adj)'!$F$2:$N$51,50,FALSE))</f>
        <v>19719663.102665734</v>
      </c>
      <c r="K51" s="39">
        <f t="shared" ca="1" si="2"/>
        <v>-14947104</v>
      </c>
      <c r="L51" s="39">
        <f t="shared" ca="1" si="3"/>
        <v>-2385180</v>
      </c>
    </row>
    <row r="52" spans="3:12">
      <c r="C52">
        <f t="shared" si="0"/>
        <v>2015</v>
      </c>
      <c r="D52">
        <f t="shared" si="1"/>
        <v>10</v>
      </c>
      <c r="E52" s="36">
        <f ca="1">OFFSET(values!$P$32,D52,0)</f>
        <v>5.6075845435418485E-2</v>
      </c>
      <c r="F52" s="36">
        <f ca="1">OFFSET(values!$Q$32,D52,0)</f>
        <v>6.7274009121152709E-2</v>
      </c>
      <c r="H52" s="37">
        <f>IF(ISERROR(HLOOKUP(C52,'Cum Mtr F''Cast kWh (Exog Adj)'!$G$2:$N$31,30,FALSE)),H51,HLOOKUP(C52,'Cum Mtr F''Cast kWh (Exog Adj)'!$G$2:$N$31,30,FALSE))</f>
        <v>142258465.31668961</v>
      </c>
      <c r="I52" s="37">
        <f>IF(ISERROR(HLOOKUP(C52,'Cum Mtr F''Cast kWh (Exog Adj)'!$F$2:$N$51,50,FALSE)),I51,HLOOKUP(C52,'Cum Mtr F''Cast kWh (Exog Adj)'!$F$2:$N$51,50,FALSE))</f>
        <v>19719663.102665734</v>
      </c>
      <c r="K52" s="39">
        <f t="shared" ca="1" si="2"/>
        <v>-7977264</v>
      </c>
      <c r="L52" s="39">
        <f t="shared" ca="1" si="3"/>
        <v>-1326621</v>
      </c>
    </row>
    <row r="53" spans="3:12">
      <c r="C53">
        <f t="shared" si="0"/>
        <v>2015</v>
      </c>
      <c r="D53">
        <f t="shared" si="1"/>
        <v>11</v>
      </c>
      <c r="E53" s="36">
        <f ca="1">OFFSET(values!$P$32,D53,0)</f>
        <v>4.6954379842972238E-2</v>
      </c>
      <c r="F53" s="36">
        <f ca="1">OFFSET(values!$Q$32,D53,0)</f>
        <v>3.7674326378637997E-2</v>
      </c>
      <c r="H53" s="37">
        <f>IF(ISERROR(HLOOKUP(C53,'Cum Mtr F''Cast kWh (Exog Adj)'!$G$2:$N$31,30,FALSE)),H52,HLOOKUP(C53,'Cum Mtr F''Cast kWh (Exog Adj)'!$G$2:$N$31,30,FALSE))</f>
        <v>142258465.31668961</v>
      </c>
      <c r="I53" s="37">
        <f>IF(ISERROR(HLOOKUP(C53,'Cum Mtr F''Cast kWh (Exog Adj)'!$F$2:$N$51,50,FALSE)),I52,HLOOKUP(C53,'Cum Mtr F''Cast kWh (Exog Adj)'!$F$2:$N$51,50,FALSE))</f>
        <v>19719663.102665734</v>
      </c>
      <c r="K53" s="39">
        <f t="shared" ca="1" si="2"/>
        <v>-6679658</v>
      </c>
      <c r="L53" s="39">
        <f t="shared" ca="1" si="3"/>
        <v>-742925</v>
      </c>
    </row>
    <row r="54" spans="3:12">
      <c r="C54">
        <f t="shared" si="0"/>
        <v>2015</v>
      </c>
      <c r="D54">
        <f t="shared" si="1"/>
        <v>12</v>
      </c>
      <c r="E54" s="36">
        <f ca="1">OFFSET(values!$P$32,D54,0)</f>
        <v>7.7551701134089393E-2</v>
      </c>
      <c r="F54" s="36">
        <f ca="1">OFFSET(values!$Q$32,D54,0)</f>
        <v>4.9174910220538014E-2</v>
      </c>
      <c r="H54" s="37">
        <f>IF(ISERROR(HLOOKUP(C54,'Cum Mtr F''Cast kWh (Exog Adj)'!$G$2:$N$31,30,FALSE)),H53,HLOOKUP(C54,'Cum Mtr F''Cast kWh (Exog Adj)'!$G$2:$N$31,30,FALSE))</f>
        <v>142258465.31668961</v>
      </c>
      <c r="I54" s="37">
        <f>IF(ISERROR(HLOOKUP(C54,'Cum Mtr F''Cast kWh (Exog Adj)'!$F$2:$N$51,50,FALSE)),I53,HLOOKUP(C54,'Cum Mtr F''Cast kWh (Exog Adj)'!$F$2:$N$51,50,FALSE))</f>
        <v>19719663.102665734</v>
      </c>
      <c r="K54" s="39">
        <f t="shared" ca="1" si="2"/>
        <v>-11032386</v>
      </c>
      <c r="L54" s="39">
        <f t="shared" ca="1" si="3"/>
        <v>-969713</v>
      </c>
    </row>
    <row r="55" spans="3:12">
      <c r="C55">
        <f t="shared" si="0"/>
        <v>2016</v>
      </c>
      <c r="D55">
        <f t="shared" si="1"/>
        <v>1</v>
      </c>
      <c r="E55" s="36">
        <f ca="1">OFFSET(values!$P$32,D55,0)</f>
        <v>8.4710319700313036E-2</v>
      </c>
      <c r="F55" s="36">
        <f ca="1">OFFSET(values!$Q$32,D55,0)</f>
        <v>5.3272819405582851E-2</v>
      </c>
      <c r="H55" s="37">
        <f>IF(ISERROR(HLOOKUP(C55,'Cum Mtr F''Cast kWh (Exog Adj)'!$G$2:$N$31,30,FALSE)),H54,HLOOKUP(C55,'Cum Mtr F''Cast kWh (Exog Adj)'!$G$2:$N$31,30,FALSE))</f>
        <v>187026122.81668961</v>
      </c>
      <c r="I55" s="37">
        <f>IF(ISERROR(HLOOKUP(C55,'Cum Mtr F''Cast kWh (Exog Adj)'!$F$2:$N$51,50,FALSE)),I54,HLOOKUP(C55,'Cum Mtr F''Cast kWh (Exog Adj)'!$F$2:$N$51,50,FALSE))</f>
        <v>28192480.664765738</v>
      </c>
      <c r="K55" s="39">
        <f t="shared" ca="1" si="2"/>
        <v>-15843043</v>
      </c>
      <c r="L55" s="39">
        <f t="shared" ca="1" si="3"/>
        <v>-1501893</v>
      </c>
    </row>
    <row r="56" spans="3:12">
      <c r="C56">
        <f t="shared" si="0"/>
        <v>2016</v>
      </c>
      <c r="D56">
        <f t="shared" si="1"/>
        <v>2</v>
      </c>
      <c r="E56" s="36">
        <f ca="1">OFFSET(values!$P$32,D56,0)</f>
        <v>5.9270282752604299E-2</v>
      </c>
      <c r="F56" s="36">
        <f ca="1">OFFSET(values!$Q$32,D56,0)</f>
        <v>3.7013373284275924E-2</v>
      </c>
      <c r="H56" s="37">
        <f>IF(ISERROR(HLOOKUP(C56,'Cum Mtr F''Cast kWh (Exog Adj)'!$G$2:$N$31,30,FALSE)),H55,HLOOKUP(C56,'Cum Mtr F''Cast kWh (Exog Adj)'!$G$2:$N$31,30,FALSE))</f>
        <v>187026122.81668961</v>
      </c>
      <c r="I56" s="37">
        <f>IF(ISERROR(HLOOKUP(C56,'Cum Mtr F''Cast kWh (Exog Adj)'!$F$2:$N$51,50,FALSE)),I55,HLOOKUP(C56,'Cum Mtr F''Cast kWh (Exog Adj)'!$F$2:$N$51,50,FALSE))</f>
        <v>28192480.664765738</v>
      </c>
      <c r="K56" s="39">
        <f t="shared" ca="1" si="2"/>
        <v>-11085091</v>
      </c>
      <c r="L56" s="39">
        <f t="shared" ca="1" si="3"/>
        <v>-1043499</v>
      </c>
    </row>
    <row r="57" spans="3:12">
      <c r="C57">
        <f t="shared" si="0"/>
        <v>2016</v>
      </c>
      <c r="D57">
        <f t="shared" si="1"/>
        <v>3</v>
      </c>
      <c r="E57" s="36">
        <f ca="1">OFFSET(values!$P$32,D57,0)</f>
        <v>4.0167804177143739E-2</v>
      </c>
      <c r="F57" s="36">
        <f ca="1">OFFSET(values!$Q$32,D57,0)</f>
        <v>3.5515212937055236E-2</v>
      </c>
      <c r="H57" s="37">
        <f>IF(ISERROR(HLOOKUP(C57,'Cum Mtr F''Cast kWh (Exog Adj)'!$G$2:$N$31,30,FALSE)),H56,HLOOKUP(C57,'Cum Mtr F''Cast kWh (Exog Adj)'!$G$2:$N$31,30,FALSE))</f>
        <v>187026122.81668961</v>
      </c>
      <c r="I57" s="37">
        <f>IF(ISERROR(HLOOKUP(C57,'Cum Mtr F''Cast kWh (Exog Adj)'!$F$2:$N$51,50,FALSE)),I56,HLOOKUP(C57,'Cum Mtr F''Cast kWh (Exog Adj)'!$F$2:$N$51,50,FALSE))</f>
        <v>28192480.664765738</v>
      </c>
      <c r="K57" s="39">
        <f t="shared" ca="1" si="2"/>
        <v>-7512429</v>
      </c>
      <c r="L57" s="39">
        <f t="shared" ca="1" si="3"/>
        <v>-1001262</v>
      </c>
    </row>
    <row r="58" spans="3:12">
      <c r="C58">
        <f t="shared" si="0"/>
        <v>2016</v>
      </c>
      <c r="D58">
        <f t="shared" si="1"/>
        <v>4</v>
      </c>
      <c r="E58" s="36">
        <f ca="1">OFFSET(values!$P$32,D58,0)</f>
        <v>3.88720685585262E-2</v>
      </c>
      <c r="F58" s="36">
        <f ca="1">OFFSET(values!$Q$32,D58,0)</f>
        <v>5.0232435171517327E-2</v>
      </c>
      <c r="H58" s="37">
        <f>IF(ISERROR(HLOOKUP(C58,'Cum Mtr F''Cast kWh (Exog Adj)'!$G$2:$N$31,30,FALSE)),H57,HLOOKUP(C58,'Cum Mtr F''Cast kWh (Exog Adj)'!$G$2:$N$31,30,FALSE))</f>
        <v>187026122.81668961</v>
      </c>
      <c r="I58" s="37">
        <f>IF(ISERROR(HLOOKUP(C58,'Cum Mtr F''Cast kWh (Exog Adj)'!$F$2:$N$51,50,FALSE)),I57,HLOOKUP(C58,'Cum Mtr F''Cast kWh (Exog Adj)'!$F$2:$N$51,50,FALSE))</f>
        <v>28192480.664765738</v>
      </c>
      <c r="K58" s="39">
        <f t="shared" ca="1" si="2"/>
        <v>-7270092</v>
      </c>
      <c r="L58" s="39">
        <f t="shared" ca="1" si="3"/>
        <v>-1416177</v>
      </c>
    </row>
    <row r="59" spans="3:12">
      <c r="C59">
        <f t="shared" si="0"/>
        <v>2016</v>
      </c>
      <c r="D59">
        <f t="shared" si="1"/>
        <v>5</v>
      </c>
      <c r="E59" s="36">
        <f ca="1">OFFSET(values!$P$32,D59,0)</f>
        <v>8.3914917637399292E-2</v>
      </c>
      <c r="F59" s="36">
        <f ca="1">OFFSET(values!$Q$32,D59,0)</f>
        <v>0.10176474476194673</v>
      </c>
      <c r="H59" s="37">
        <f>IF(ISERROR(HLOOKUP(C59,'Cum Mtr F''Cast kWh (Exog Adj)'!$G$2:$N$31,30,FALSE)),H58,HLOOKUP(C59,'Cum Mtr F''Cast kWh (Exog Adj)'!$G$2:$N$31,30,FALSE))</f>
        <v>187026122.81668961</v>
      </c>
      <c r="I59" s="37">
        <f>IF(ISERROR(HLOOKUP(C59,'Cum Mtr F''Cast kWh (Exog Adj)'!$F$2:$N$51,50,FALSE)),I58,HLOOKUP(C59,'Cum Mtr F''Cast kWh (Exog Adj)'!$F$2:$N$51,50,FALSE))</f>
        <v>28192480.664765738</v>
      </c>
      <c r="K59" s="39">
        <f t="shared" ca="1" si="2"/>
        <v>-15694282</v>
      </c>
      <c r="L59" s="39">
        <f t="shared" ca="1" si="3"/>
        <v>-2869001</v>
      </c>
    </row>
    <row r="60" spans="3:12">
      <c r="C60">
        <f t="shared" si="0"/>
        <v>2016</v>
      </c>
      <c r="D60">
        <f t="shared" si="1"/>
        <v>6</v>
      </c>
      <c r="E60" s="36">
        <f ca="1">OFFSET(values!$P$32,D60,0)</f>
        <v>0.12623800482372863</v>
      </c>
      <c r="F60" s="36">
        <f ca="1">OFFSET(values!$Q$32,D60,0)</f>
        <v>0.14012205600475885</v>
      </c>
      <c r="H60" s="37">
        <f>IF(ISERROR(HLOOKUP(C60,'Cum Mtr F''Cast kWh (Exog Adj)'!$G$2:$N$31,30,FALSE)),H59,HLOOKUP(C60,'Cum Mtr F''Cast kWh (Exog Adj)'!$G$2:$N$31,30,FALSE))</f>
        <v>187026122.81668961</v>
      </c>
      <c r="I60" s="37">
        <f>IF(ISERROR(HLOOKUP(C60,'Cum Mtr F''Cast kWh (Exog Adj)'!$F$2:$N$51,50,FALSE)),I59,HLOOKUP(C60,'Cum Mtr F''Cast kWh (Exog Adj)'!$F$2:$N$51,50,FALSE))</f>
        <v>28192480.664765738</v>
      </c>
      <c r="K60" s="39">
        <f t="shared" ca="1" si="2"/>
        <v>-23609805</v>
      </c>
      <c r="L60" s="39">
        <f t="shared" ca="1" si="3"/>
        <v>-3950388</v>
      </c>
    </row>
    <row r="61" spans="3:12">
      <c r="C61">
        <f t="shared" si="0"/>
        <v>2016</v>
      </c>
      <c r="D61">
        <f t="shared" si="1"/>
        <v>7</v>
      </c>
      <c r="E61" s="36">
        <f ca="1">OFFSET(values!$P$32,D61,0)</f>
        <v>0.14317237132447272</v>
      </c>
      <c r="F61" s="36">
        <f ca="1">OFFSET(values!$Q$32,D61,0)</f>
        <v>0.15572054903170371</v>
      </c>
      <c r="H61" s="37">
        <f>IF(ISERROR(HLOOKUP(C61,'Cum Mtr F''Cast kWh (Exog Adj)'!$G$2:$N$31,30,FALSE)),H60,HLOOKUP(C61,'Cum Mtr F''Cast kWh (Exog Adj)'!$G$2:$N$31,30,FALSE))</f>
        <v>187026122.81668961</v>
      </c>
      <c r="I61" s="37">
        <f>IF(ISERROR(HLOOKUP(C61,'Cum Mtr F''Cast kWh (Exog Adj)'!$F$2:$N$51,50,FALSE)),I60,HLOOKUP(C61,'Cum Mtr F''Cast kWh (Exog Adj)'!$F$2:$N$51,50,FALSE))</f>
        <v>28192480.664765738</v>
      </c>
      <c r="K61" s="39">
        <f t="shared" ca="1" si="2"/>
        <v>-26776974</v>
      </c>
      <c r="L61" s="39">
        <f t="shared" ca="1" si="3"/>
        <v>-4390149</v>
      </c>
    </row>
    <row r="62" spans="3:12">
      <c r="C62">
        <f t="shared" si="0"/>
        <v>2016</v>
      </c>
      <c r="D62">
        <f t="shared" si="1"/>
        <v>8</v>
      </c>
      <c r="E62" s="36">
        <f ca="1">OFFSET(values!$P$32,D62,0)</f>
        <v>0.13800225791553344</v>
      </c>
      <c r="F62" s="36">
        <f ca="1">OFFSET(values!$Q$32,D62,0)</f>
        <v>0.15128114741457183</v>
      </c>
      <c r="H62" s="37">
        <f>IF(ISERROR(HLOOKUP(C62,'Cum Mtr F''Cast kWh (Exog Adj)'!$G$2:$N$31,30,FALSE)),H61,HLOOKUP(C62,'Cum Mtr F''Cast kWh (Exog Adj)'!$G$2:$N$31,30,FALSE))</f>
        <v>187026122.81668961</v>
      </c>
      <c r="I62" s="37">
        <f>IF(ISERROR(HLOOKUP(C62,'Cum Mtr F''Cast kWh (Exog Adj)'!$F$2:$N$51,50,FALSE)),I61,HLOOKUP(C62,'Cum Mtr F''Cast kWh (Exog Adj)'!$F$2:$N$51,50,FALSE))</f>
        <v>28192480.664765738</v>
      </c>
      <c r="K62" s="39">
        <f t="shared" ca="1" si="2"/>
        <v>-25810027</v>
      </c>
      <c r="L62" s="39">
        <f t="shared" ca="1" si="3"/>
        <v>-4264991</v>
      </c>
    </row>
    <row r="63" spans="3:12">
      <c r="C63">
        <f t="shared" si="0"/>
        <v>2016</v>
      </c>
      <c r="D63">
        <f t="shared" si="1"/>
        <v>9</v>
      </c>
      <c r="E63" s="36">
        <f ca="1">OFFSET(values!$P$32,D63,0)</f>
        <v>0.10507004669779853</v>
      </c>
      <c r="F63" s="36">
        <f ca="1">OFFSET(values!$Q$32,D63,0)</f>
        <v>0.12095441626825883</v>
      </c>
      <c r="H63" s="37">
        <f>IF(ISERROR(HLOOKUP(C63,'Cum Mtr F''Cast kWh (Exog Adj)'!$G$2:$N$31,30,FALSE)),H62,HLOOKUP(C63,'Cum Mtr F''Cast kWh (Exog Adj)'!$G$2:$N$31,30,FALSE))</f>
        <v>187026122.81668961</v>
      </c>
      <c r="I63" s="37">
        <f>IF(ISERROR(HLOOKUP(C63,'Cum Mtr F''Cast kWh (Exog Adj)'!$F$2:$N$51,50,FALSE)),I62,HLOOKUP(C63,'Cum Mtr F''Cast kWh (Exog Adj)'!$F$2:$N$51,50,FALSE))</f>
        <v>28192480.664765738</v>
      </c>
      <c r="K63" s="39">
        <f t="shared" ca="1" si="2"/>
        <v>-19650843</v>
      </c>
      <c r="L63" s="39">
        <f t="shared" ca="1" si="3"/>
        <v>-3410005</v>
      </c>
    </row>
    <row r="64" spans="3:12">
      <c r="C64">
        <f t="shared" si="0"/>
        <v>2016</v>
      </c>
      <c r="D64">
        <f t="shared" si="1"/>
        <v>10</v>
      </c>
      <c r="E64" s="36">
        <f ca="1">OFFSET(values!$P$32,D64,0)</f>
        <v>5.6075845435418485E-2</v>
      </c>
      <c r="F64" s="36">
        <f ca="1">OFFSET(values!$Q$32,D64,0)</f>
        <v>6.7274009121152709E-2</v>
      </c>
      <c r="H64" s="37">
        <f>IF(ISERROR(HLOOKUP(C64,'Cum Mtr F''Cast kWh (Exog Adj)'!$G$2:$N$31,30,FALSE)),H63,HLOOKUP(C64,'Cum Mtr F''Cast kWh (Exog Adj)'!$G$2:$N$31,30,FALSE))</f>
        <v>187026122.81668961</v>
      </c>
      <c r="I64" s="37">
        <f>IF(ISERROR(HLOOKUP(C64,'Cum Mtr F''Cast kWh (Exog Adj)'!$F$2:$N$51,50,FALSE)),I63,HLOOKUP(C64,'Cum Mtr F''Cast kWh (Exog Adj)'!$F$2:$N$51,50,FALSE))</f>
        <v>28192480.664765738</v>
      </c>
      <c r="K64" s="39">
        <f t="shared" ca="1" si="2"/>
        <v>-10487648</v>
      </c>
      <c r="L64" s="39">
        <f t="shared" ca="1" si="3"/>
        <v>-1896621</v>
      </c>
    </row>
    <row r="65" spans="3:12">
      <c r="C65">
        <f t="shared" si="0"/>
        <v>2016</v>
      </c>
      <c r="D65">
        <f t="shared" si="1"/>
        <v>11</v>
      </c>
      <c r="E65" s="36">
        <f ca="1">OFFSET(values!$P$32,D65,0)</f>
        <v>4.6954379842972238E-2</v>
      </c>
      <c r="F65" s="36">
        <f ca="1">OFFSET(values!$Q$32,D65,0)</f>
        <v>3.7674326378637997E-2</v>
      </c>
      <c r="H65" s="37">
        <f>IF(ISERROR(HLOOKUP(C65,'Cum Mtr F''Cast kWh (Exog Adj)'!$G$2:$N$31,30,FALSE)),H64,HLOOKUP(C65,'Cum Mtr F''Cast kWh (Exog Adj)'!$G$2:$N$31,30,FALSE))</f>
        <v>187026122.81668961</v>
      </c>
      <c r="I65" s="37">
        <f>IF(ISERROR(HLOOKUP(C65,'Cum Mtr F''Cast kWh (Exog Adj)'!$F$2:$N$51,50,FALSE)),I64,HLOOKUP(C65,'Cum Mtr F''Cast kWh (Exog Adj)'!$F$2:$N$51,50,FALSE))</f>
        <v>28192480.664765738</v>
      </c>
      <c r="K65" s="39">
        <f t="shared" ca="1" si="2"/>
        <v>-8781696</v>
      </c>
      <c r="L65" s="39">
        <f t="shared" ca="1" si="3"/>
        <v>-1062133</v>
      </c>
    </row>
    <row r="66" spans="3:12">
      <c r="C66">
        <f t="shared" si="0"/>
        <v>2016</v>
      </c>
      <c r="D66">
        <f t="shared" si="1"/>
        <v>12</v>
      </c>
      <c r="E66" s="36">
        <f ca="1">OFFSET(values!$P$32,D66,0)</f>
        <v>7.7551701134089393E-2</v>
      </c>
      <c r="F66" s="36">
        <f ca="1">OFFSET(values!$Q$32,D66,0)</f>
        <v>4.9174910220538014E-2</v>
      </c>
      <c r="H66" s="37">
        <f>IF(ISERROR(HLOOKUP(C66,'Cum Mtr F''Cast kWh (Exog Adj)'!$G$2:$N$31,30,FALSE)),H65,HLOOKUP(C66,'Cum Mtr F''Cast kWh (Exog Adj)'!$G$2:$N$31,30,FALSE))</f>
        <v>187026122.81668961</v>
      </c>
      <c r="I66" s="37">
        <f>IF(ISERROR(HLOOKUP(C66,'Cum Mtr F''Cast kWh (Exog Adj)'!$F$2:$N$51,50,FALSE)),I65,HLOOKUP(C66,'Cum Mtr F''Cast kWh (Exog Adj)'!$F$2:$N$51,50,FALSE))</f>
        <v>28192480.664765738</v>
      </c>
      <c r="K66" s="39">
        <f t="shared" ca="1" si="2"/>
        <v>-14504194</v>
      </c>
      <c r="L66" s="39">
        <f t="shared" ca="1" si="3"/>
        <v>-1386363</v>
      </c>
    </row>
    <row r="67" spans="3:12">
      <c r="C67">
        <f t="shared" si="0"/>
        <v>2017</v>
      </c>
      <c r="D67">
        <f t="shared" si="1"/>
        <v>1</v>
      </c>
      <c r="E67" s="36">
        <f ca="1">OFFSET(values!$P$32,D67,0)</f>
        <v>8.4710319700313036E-2</v>
      </c>
      <c r="F67" s="36">
        <f ca="1">OFFSET(values!$Q$32,D67,0)</f>
        <v>5.3272819405582851E-2</v>
      </c>
      <c r="H67" s="37">
        <f>IF(ISERROR(HLOOKUP(C67,'Cum Mtr F''Cast kWh (Exog Adj)'!$G$2:$N$31,30,FALSE)),H66,HLOOKUP(C67,'Cum Mtr F''Cast kWh (Exog Adj)'!$G$2:$N$31,30,FALSE))</f>
        <v>235088665.31668961</v>
      </c>
      <c r="I67" s="37">
        <f>IF(ISERROR(HLOOKUP(C67,'Cum Mtr F''Cast kWh (Exog Adj)'!$F$2:$N$51,50,FALSE)),I66,HLOOKUP(C67,'Cum Mtr F''Cast kWh (Exog Adj)'!$F$2:$N$51,50,FALSE))</f>
        <v>36603392.353165731</v>
      </c>
      <c r="K67" s="39">
        <f t="shared" ca="1" si="2"/>
        <v>-19914436</v>
      </c>
      <c r="L67" s="39">
        <f t="shared" ca="1" si="3"/>
        <v>-1949966</v>
      </c>
    </row>
    <row r="68" spans="3:12">
      <c r="C68">
        <f t="shared" si="0"/>
        <v>2017</v>
      </c>
      <c r="D68">
        <f t="shared" si="1"/>
        <v>2</v>
      </c>
      <c r="E68" s="36">
        <f ca="1">OFFSET(values!$P$32,D68,0)</f>
        <v>5.9270282752604299E-2</v>
      </c>
      <c r="F68" s="36">
        <f ca="1">OFFSET(values!$Q$32,D68,0)</f>
        <v>3.7013373284275924E-2</v>
      </c>
      <c r="H68" s="37">
        <f>IF(ISERROR(HLOOKUP(C68,'Cum Mtr F''Cast kWh (Exog Adj)'!$G$2:$N$31,30,FALSE)),H67,HLOOKUP(C68,'Cum Mtr F''Cast kWh (Exog Adj)'!$G$2:$N$31,30,FALSE))</f>
        <v>235088665.31668961</v>
      </c>
      <c r="I68" s="37">
        <f>IF(ISERROR(HLOOKUP(C68,'Cum Mtr F''Cast kWh (Exog Adj)'!$F$2:$N$51,50,FALSE)),I67,HLOOKUP(C68,'Cum Mtr F''Cast kWh (Exog Adj)'!$F$2:$N$51,50,FALSE))</f>
        <v>36603392.353165731</v>
      </c>
      <c r="K68" s="39">
        <f t="shared" ca="1" si="2"/>
        <v>-13933772</v>
      </c>
      <c r="L68" s="39">
        <f t="shared" ca="1" si="3"/>
        <v>-1354815</v>
      </c>
    </row>
    <row r="69" spans="3:12">
      <c r="C69">
        <f t="shared" si="0"/>
        <v>2017</v>
      </c>
      <c r="D69">
        <f t="shared" si="1"/>
        <v>3</v>
      </c>
      <c r="E69" s="36">
        <f ca="1">OFFSET(values!$P$32,D69,0)</f>
        <v>4.0167804177143739E-2</v>
      </c>
      <c r="F69" s="36">
        <f ca="1">OFFSET(values!$Q$32,D69,0)</f>
        <v>3.5515212937055236E-2</v>
      </c>
      <c r="H69" s="37">
        <f>IF(ISERROR(HLOOKUP(C69,'Cum Mtr F''Cast kWh (Exog Adj)'!$G$2:$N$31,30,FALSE)),H68,HLOOKUP(C69,'Cum Mtr F''Cast kWh (Exog Adj)'!$G$2:$N$31,30,FALSE))</f>
        <v>235088665.31668961</v>
      </c>
      <c r="I69" s="37">
        <f>IF(ISERROR(HLOOKUP(C69,'Cum Mtr F''Cast kWh (Exog Adj)'!$F$2:$N$51,50,FALSE)),I68,HLOOKUP(C69,'Cum Mtr F''Cast kWh (Exog Adj)'!$F$2:$N$51,50,FALSE))</f>
        <v>36603392.353165731</v>
      </c>
      <c r="K69" s="39">
        <f t="shared" ca="1" si="2"/>
        <v>-9442995</v>
      </c>
      <c r="L69" s="39">
        <f t="shared" ca="1" si="3"/>
        <v>-1299977</v>
      </c>
    </row>
    <row r="70" spans="3:12">
      <c r="C70">
        <f t="shared" si="0"/>
        <v>2017</v>
      </c>
      <c r="D70">
        <f t="shared" si="1"/>
        <v>4</v>
      </c>
      <c r="E70" s="36">
        <f ca="1">OFFSET(values!$P$32,D70,0)</f>
        <v>3.88720685585262E-2</v>
      </c>
      <c r="F70" s="36">
        <f ca="1">OFFSET(values!$Q$32,D70,0)</f>
        <v>5.0232435171517327E-2</v>
      </c>
      <c r="H70" s="37">
        <f>IF(ISERROR(HLOOKUP(C70,'Cum Mtr F''Cast kWh (Exog Adj)'!$G$2:$N$31,30,FALSE)),H69,HLOOKUP(C70,'Cum Mtr F''Cast kWh (Exog Adj)'!$G$2:$N$31,30,FALSE))</f>
        <v>235088665.31668961</v>
      </c>
      <c r="I70" s="37">
        <f>IF(ISERROR(HLOOKUP(C70,'Cum Mtr F''Cast kWh (Exog Adj)'!$F$2:$N$51,50,FALSE)),I69,HLOOKUP(C70,'Cum Mtr F''Cast kWh (Exog Adj)'!$F$2:$N$51,50,FALSE))</f>
        <v>36603392.353165731</v>
      </c>
      <c r="K70" s="39">
        <f t="shared" ca="1" si="2"/>
        <v>-9138383</v>
      </c>
      <c r="L70" s="39">
        <f t="shared" ca="1" si="3"/>
        <v>-1838678</v>
      </c>
    </row>
    <row r="71" spans="3:12">
      <c r="C71">
        <f t="shared" si="0"/>
        <v>2017</v>
      </c>
      <c r="D71">
        <f t="shared" si="1"/>
        <v>5</v>
      </c>
      <c r="E71" s="36">
        <f ca="1">OFFSET(values!$P$32,D71,0)</f>
        <v>8.3914917637399292E-2</v>
      </c>
      <c r="F71" s="36">
        <f ca="1">OFFSET(values!$Q$32,D71,0)</f>
        <v>0.10176474476194673</v>
      </c>
      <c r="H71" s="37">
        <f>IF(ISERROR(HLOOKUP(C71,'Cum Mtr F''Cast kWh (Exog Adj)'!$G$2:$N$31,30,FALSE)),H70,HLOOKUP(C71,'Cum Mtr F''Cast kWh (Exog Adj)'!$G$2:$N$31,30,FALSE))</f>
        <v>235088665.31668961</v>
      </c>
      <c r="I71" s="37">
        <f>IF(ISERROR(HLOOKUP(C71,'Cum Mtr F''Cast kWh (Exog Adj)'!$F$2:$N$51,50,FALSE)),I70,HLOOKUP(C71,'Cum Mtr F''Cast kWh (Exog Adj)'!$F$2:$N$51,50,FALSE))</f>
        <v>36603392.353165731</v>
      </c>
      <c r="K71" s="39">
        <f t="shared" ca="1" si="2"/>
        <v>-19727446</v>
      </c>
      <c r="L71" s="39">
        <f t="shared" ca="1" si="3"/>
        <v>-3724935</v>
      </c>
    </row>
    <row r="72" spans="3:12">
      <c r="C72">
        <f t="shared" si="0"/>
        <v>2017</v>
      </c>
      <c r="D72">
        <f t="shared" si="1"/>
        <v>6</v>
      </c>
      <c r="E72" s="36">
        <f ca="1">OFFSET(values!$P$32,D72,0)</f>
        <v>0.12623800482372863</v>
      </c>
      <c r="F72" s="36">
        <f ca="1">OFFSET(values!$Q$32,D72,0)</f>
        <v>0.14012205600475885</v>
      </c>
      <c r="H72" s="37">
        <f>IF(ISERROR(HLOOKUP(C72,'Cum Mtr F''Cast kWh (Exog Adj)'!$G$2:$N$31,30,FALSE)),H71,HLOOKUP(C72,'Cum Mtr F''Cast kWh (Exog Adj)'!$G$2:$N$31,30,FALSE))</f>
        <v>235088665.31668961</v>
      </c>
      <c r="I72" s="37">
        <f>IF(ISERROR(HLOOKUP(C72,'Cum Mtr F''Cast kWh (Exog Adj)'!$F$2:$N$51,50,FALSE)),I71,HLOOKUP(C72,'Cum Mtr F''Cast kWh (Exog Adj)'!$F$2:$N$51,50,FALSE))</f>
        <v>36603392.353165731</v>
      </c>
      <c r="K72" s="39">
        <f t="shared" ca="1" si="2"/>
        <v>-29677124</v>
      </c>
      <c r="L72" s="39">
        <f t="shared" ca="1" si="3"/>
        <v>-5128943</v>
      </c>
    </row>
    <row r="73" spans="3:12">
      <c r="C73">
        <f t="shared" ref="C73:C134" si="4">IF(D73=1,C72+1,C72)</f>
        <v>2017</v>
      </c>
      <c r="D73">
        <f t="shared" ref="D73:D134" si="5">IF(D72=12,1,D72+1)</f>
        <v>7</v>
      </c>
      <c r="E73" s="36">
        <f ca="1">OFFSET(values!$P$32,D73,0)</f>
        <v>0.14317237132447272</v>
      </c>
      <c r="F73" s="36">
        <f ca="1">OFFSET(values!$Q$32,D73,0)</f>
        <v>0.15572054903170371</v>
      </c>
      <c r="H73" s="37">
        <f>IF(ISERROR(HLOOKUP(C73,'Cum Mtr F''Cast kWh (Exog Adj)'!$G$2:$N$31,30,FALSE)),H72,HLOOKUP(C73,'Cum Mtr F''Cast kWh (Exog Adj)'!$G$2:$N$31,30,FALSE))</f>
        <v>235088665.31668961</v>
      </c>
      <c r="I73" s="37">
        <f>IF(ISERROR(HLOOKUP(C73,'Cum Mtr F''Cast kWh (Exog Adj)'!$F$2:$N$51,50,FALSE)),I72,HLOOKUP(C73,'Cum Mtr F''Cast kWh (Exog Adj)'!$F$2:$N$51,50,FALSE))</f>
        <v>36603392.353165731</v>
      </c>
      <c r="K73" s="39">
        <f t="shared" ca="1" si="2"/>
        <v>-33658202</v>
      </c>
      <c r="L73" s="39">
        <f t="shared" ca="1" si="3"/>
        <v>-5699900</v>
      </c>
    </row>
    <row r="74" spans="3:12">
      <c r="C74">
        <f t="shared" si="4"/>
        <v>2017</v>
      </c>
      <c r="D74">
        <f t="shared" si="5"/>
        <v>8</v>
      </c>
      <c r="E74" s="36">
        <f ca="1">OFFSET(values!$P$32,D74,0)</f>
        <v>0.13800225791553344</v>
      </c>
      <c r="F74" s="36">
        <f ca="1">OFFSET(values!$Q$32,D74,0)</f>
        <v>0.15128114741457183</v>
      </c>
      <c r="H74" s="37">
        <f>IF(ISERROR(HLOOKUP(C74,'Cum Mtr F''Cast kWh (Exog Adj)'!$G$2:$N$31,30,FALSE)),H73,HLOOKUP(C74,'Cum Mtr F''Cast kWh (Exog Adj)'!$G$2:$N$31,30,FALSE))</f>
        <v>235088665.31668961</v>
      </c>
      <c r="I74" s="37">
        <f>IF(ISERROR(HLOOKUP(C74,'Cum Mtr F''Cast kWh (Exog Adj)'!$F$2:$N$51,50,FALSE)),I73,HLOOKUP(C74,'Cum Mtr F''Cast kWh (Exog Adj)'!$F$2:$N$51,50,FALSE))</f>
        <v>36603392.353165731</v>
      </c>
      <c r="K74" s="39">
        <f t="shared" ca="1" si="2"/>
        <v>-32442767</v>
      </c>
      <c r="L74" s="39">
        <f t="shared" ca="1" si="3"/>
        <v>-5537403</v>
      </c>
    </row>
    <row r="75" spans="3:12">
      <c r="C75">
        <f t="shared" si="4"/>
        <v>2017</v>
      </c>
      <c r="D75">
        <f t="shared" si="5"/>
        <v>9</v>
      </c>
      <c r="E75" s="36">
        <f ca="1">OFFSET(values!$P$32,D75,0)</f>
        <v>0.10507004669779853</v>
      </c>
      <c r="F75" s="36">
        <f ca="1">OFFSET(values!$Q$32,D75,0)</f>
        <v>0.12095441626825883</v>
      </c>
      <c r="H75" s="37">
        <f>IF(ISERROR(HLOOKUP(C75,'Cum Mtr F''Cast kWh (Exog Adj)'!$G$2:$N$31,30,FALSE)),H74,HLOOKUP(C75,'Cum Mtr F''Cast kWh (Exog Adj)'!$G$2:$N$31,30,FALSE))</f>
        <v>235088665.31668961</v>
      </c>
      <c r="I75" s="37">
        <f>IF(ISERROR(HLOOKUP(C75,'Cum Mtr F''Cast kWh (Exog Adj)'!$F$2:$N$51,50,FALSE)),I74,HLOOKUP(C75,'Cum Mtr F''Cast kWh (Exog Adj)'!$F$2:$N$51,50,FALSE))</f>
        <v>36603392.353165731</v>
      </c>
      <c r="K75" s="39">
        <f t="shared" ca="1" si="2"/>
        <v>-24700777</v>
      </c>
      <c r="L75" s="39">
        <f t="shared" ca="1" si="3"/>
        <v>-4427342</v>
      </c>
    </row>
    <row r="76" spans="3:12">
      <c r="C76">
        <f t="shared" si="4"/>
        <v>2017</v>
      </c>
      <c r="D76">
        <f t="shared" si="5"/>
        <v>10</v>
      </c>
      <c r="E76" s="36">
        <f ca="1">OFFSET(values!$P$32,D76,0)</f>
        <v>5.6075845435418485E-2</v>
      </c>
      <c r="F76" s="36">
        <f ca="1">OFFSET(values!$Q$32,D76,0)</f>
        <v>6.7274009121152709E-2</v>
      </c>
      <c r="H76" s="37">
        <f>IF(ISERROR(HLOOKUP(C76,'Cum Mtr F''Cast kWh (Exog Adj)'!$G$2:$N$31,30,FALSE)),H75,HLOOKUP(C76,'Cum Mtr F''Cast kWh (Exog Adj)'!$G$2:$N$31,30,FALSE))</f>
        <v>235088665.31668961</v>
      </c>
      <c r="I76" s="37">
        <f>IF(ISERROR(HLOOKUP(C76,'Cum Mtr F''Cast kWh (Exog Adj)'!$F$2:$N$51,50,FALSE)),I75,HLOOKUP(C76,'Cum Mtr F''Cast kWh (Exog Adj)'!$F$2:$N$51,50,FALSE))</f>
        <v>36603392.353165731</v>
      </c>
      <c r="K76" s="39">
        <f t="shared" ca="1" si="2"/>
        <v>-13182796</v>
      </c>
      <c r="L76" s="39">
        <f t="shared" ca="1" si="3"/>
        <v>-2462457</v>
      </c>
    </row>
    <row r="77" spans="3:12">
      <c r="C77">
        <f t="shared" si="4"/>
        <v>2017</v>
      </c>
      <c r="D77">
        <f t="shared" si="5"/>
        <v>11</v>
      </c>
      <c r="E77" s="36">
        <f ca="1">OFFSET(values!$P$32,D77,0)</f>
        <v>4.6954379842972238E-2</v>
      </c>
      <c r="F77" s="36">
        <f ca="1">OFFSET(values!$Q$32,D77,0)</f>
        <v>3.7674326378637997E-2</v>
      </c>
      <c r="H77" s="37">
        <f>IF(ISERROR(HLOOKUP(C77,'Cum Mtr F''Cast kWh (Exog Adj)'!$G$2:$N$31,30,FALSE)),H76,HLOOKUP(C77,'Cum Mtr F''Cast kWh (Exog Adj)'!$G$2:$N$31,30,FALSE))</f>
        <v>235088665.31668961</v>
      </c>
      <c r="I77" s="37">
        <f>IF(ISERROR(HLOOKUP(C77,'Cum Mtr F''Cast kWh (Exog Adj)'!$F$2:$N$51,50,FALSE)),I76,HLOOKUP(C77,'Cum Mtr F''Cast kWh (Exog Adj)'!$F$2:$N$51,50,FALSE))</f>
        <v>36603392.353165731</v>
      </c>
      <c r="K77" s="39">
        <f t="shared" ref="K77:K140" ca="1" si="6">-ROUND(E77*H77,0)</f>
        <v>-11038442</v>
      </c>
      <c r="L77" s="39">
        <f t="shared" ref="L77:L140" ca="1" si="7">-ROUND(F77*I77,0)</f>
        <v>-1379008</v>
      </c>
    </row>
    <row r="78" spans="3:12">
      <c r="C78">
        <f t="shared" si="4"/>
        <v>2017</v>
      </c>
      <c r="D78">
        <f t="shared" si="5"/>
        <v>12</v>
      </c>
      <c r="E78" s="36">
        <f ca="1">OFFSET(values!$P$32,D78,0)</f>
        <v>7.7551701134089393E-2</v>
      </c>
      <c r="F78" s="36">
        <f ca="1">OFFSET(values!$Q$32,D78,0)</f>
        <v>4.9174910220538014E-2</v>
      </c>
      <c r="H78" s="37">
        <f>IF(ISERROR(HLOOKUP(C78,'Cum Mtr F''Cast kWh (Exog Adj)'!$G$2:$N$31,30,FALSE)),H77,HLOOKUP(C78,'Cum Mtr F''Cast kWh (Exog Adj)'!$G$2:$N$31,30,FALSE))</f>
        <v>235088665.31668961</v>
      </c>
      <c r="I78" s="37">
        <f>IF(ISERROR(HLOOKUP(C78,'Cum Mtr F''Cast kWh (Exog Adj)'!$F$2:$N$51,50,FALSE)),I77,HLOOKUP(C78,'Cum Mtr F''Cast kWh (Exog Adj)'!$F$2:$N$51,50,FALSE))</f>
        <v>36603392.353165731</v>
      </c>
      <c r="K78" s="39">
        <f t="shared" ca="1" si="6"/>
        <v>-18231526</v>
      </c>
      <c r="L78" s="39">
        <f t="shared" ca="1" si="7"/>
        <v>-1799969</v>
      </c>
    </row>
    <row r="79" spans="3:12">
      <c r="C79">
        <f t="shared" si="4"/>
        <v>2018</v>
      </c>
      <c r="D79">
        <f t="shared" si="5"/>
        <v>1</v>
      </c>
      <c r="E79" s="36">
        <f ca="1">OFFSET(values!$P$32,D79,0)</f>
        <v>8.4710319700313036E-2</v>
      </c>
      <c r="F79" s="36">
        <f ca="1">OFFSET(values!$Q$32,D79,0)</f>
        <v>5.3272819405582851E-2</v>
      </c>
      <c r="H79" s="37">
        <f>IF(ISERROR(HLOOKUP(C79,'Cum Mtr F''Cast kWh (Exog Adj)'!$G$2:$N$31,30,FALSE)),H78,HLOOKUP(C79,'Cum Mtr F''Cast kWh (Exog Adj)'!$G$2:$N$31,30,FALSE))</f>
        <v>275297146.71668965</v>
      </c>
      <c r="I79" s="37">
        <f>IF(ISERROR(HLOOKUP(C79,'Cum Mtr F''Cast kWh (Exog Adj)'!$F$2:$N$51,50,FALSE)),I78,HLOOKUP(C79,'Cum Mtr F''Cast kWh (Exog Adj)'!$F$2:$N$51,50,FALSE))</f>
        <v>45296829.279965729</v>
      </c>
      <c r="K79" s="39">
        <f t="shared" ca="1" si="6"/>
        <v>-23320509</v>
      </c>
      <c r="L79" s="39">
        <f t="shared" ca="1" si="7"/>
        <v>-2413090</v>
      </c>
    </row>
    <row r="80" spans="3:12">
      <c r="C80">
        <f t="shared" si="4"/>
        <v>2018</v>
      </c>
      <c r="D80">
        <f t="shared" si="5"/>
        <v>2</v>
      </c>
      <c r="E80" s="36">
        <f ca="1">OFFSET(values!$P$32,D80,0)</f>
        <v>5.9270282752604299E-2</v>
      </c>
      <c r="F80" s="36">
        <f ca="1">OFFSET(values!$Q$32,D80,0)</f>
        <v>3.7013373284275924E-2</v>
      </c>
      <c r="H80" s="37">
        <f>IF(ISERROR(HLOOKUP(C80,'Cum Mtr F''Cast kWh (Exog Adj)'!$G$2:$N$31,30,FALSE)),H79,HLOOKUP(C80,'Cum Mtr F''Cast kWh (Exog Adj)'!$G$2:$N$31,30,FALSE))</f>
        <v>275297146.71668965</v>
      </c>
      <c r="I80" s="37">
        <f>IF(ISERROR(HLOOKUP(C80,'Cum Mtr F''Cast kWh (Exog Adj)'!$F$2:$N$51,50,FALSE)),I79,HLOOKUP(C80,'Cum Mtr F''Cast kWh (Exog Adj)'!$F$2:$N$51,50,FALSE))</f>
        <v>45296829.279965729</v>
      </c>
      <c r="K80" s="39">
        <f t="shared" ca="1" si="6"/>
        <v>-16316940</v>
      </c>
      <c r="L80" s="39">
        <f t="shared" ca="1" si="7"/>
        <v>-1676588</v>
      </c>
    </row>
    <row r="81" spans="3:12">
      <c r="C81">
        <f t="shared" si="4"/>
        <v>2018</v>
      </c>
      <c r="D81">
        <f t="shared" si="5"/>
        <v>3</v>
      </c>
      <c r="E81" s="36">
        <f ca="1">OFFSET(values!$P$32,D81,0)</f>
        <v>4.0167804177143739E-2</v>
      </c>
      <c r="F81" s="36">
        <f ca="1">OFFSET(values!$Q$32,D81,0)</f>
        <v>3.5515212937055236E-2</v>
      </c>
      <c r="H81" s="37">
        <f>IF(ISERROR(HLOOKUP(C81,'Cum Mtr F''Cast kWh (Exog Adj)'!$G$2:$N$31,30,FALSE)),H80,HLOOKUP(C81,'Cum Mtr F''Cast kWh (Exog Adj)'!$G$2:$N$31,30,FALSE))</f>
        <v>275297146.71668965</v>
      </c>
      <c r="I81" s="37">
        <f>IF(ISERROR(HLOOKUP(C81,'Cum Mtr F''Cast kWh (Exog Adj)'!$F$2:$N$51,50,FALSE)),I80,HLOOKUP(C81,'Cum Mtr F''Cast kWh (Exog Adj)'!$F$2:$N$51,50,FALSE))</f>
        <v>45296829.279965729</v>
      </c>
      <c r="K81" s="39">
        <f t="shared" ca="1" si="6"/>
        <v>-11058082</v>
      </c>
      <c r="L81" s="39">
        <f t="shared" ca="1" si="7"/>
        <v>-1608727</v>
      </c>
    </row>
    <row r="82" spans="3:12">
      <c r="C82">
        <f t="shared" si="4"/>
        <v>2018</v>
      </c>
      <c r="D82">
        <f t="shared" si="5"/>
        <v>4</v>
      </c>
      <c r="E82" s="36">
        <f ca="1">OFFSET(values!$P$32,D82,0)</f>
        <v>3.88720685585262E-2</v>
      </c>
      <c r="F82" s="36">
        <f ca="1">OFFSET(values!$Q$32,D82,0)</f>
        <v>5.0232435171517327E-2</v>
      </c>
      <c r="H82" s="37">
        <f>IF(ISERROR(HLOOKUP(C82,'Cum Mtr F''Cast kWh (Exog Adj)'!$G$2:$N$31,30,FALSE)),H81,HLOOKUP(C82,'Cum Mtr F''Cast kWh (Exog Adj)'!$G$2:$N$31,30,FALSE))</f>
        <v>275297146.71668965</v>
      </c>
      <c r="I82" s="37">
        <f>IF(ISERROR(HLOOKUP(C82,'Cum Mtr F''Cast kWh (Exog Adj)'!$F$2:$N$51,50,FALSE)),I81,HLOOKUP(C82,'Cum Mtr F''Cast kWh (Exog Adj)'!$F$2:$N$51,50,FALSE))</f>
        <v>45296829.279965729</v>
      </c>
      <c r="K82" s="39">
        <f t="shared" ca="1" si="6"/>
        <v>-10701370</v>
      </c>
      <c r="L82" s="39">
        <f t="shared" ca="1" si="7"/>
        <v>-2275370</v>
      </c>
    </row>
    <row r="83" spans="3:12">
      <c r="C83">
        <f t="shared" si="4"/>
        <v>2018</v>
      </c>
      <c r="D83">
        <f t="shared" si="5"/>
        <v>5</v>
      </c>
      <c r="E83" s="36">
        <f ca="1">OFFSET(values!$P$32,D83,0)</f>
        <v>8.3914917637399292E-2</v>
      </c>
      <c r="F83" s="36">
        <f ca="1">OFFSET(values!$Q$32,D83,0)</f>
        <v>0.10176474476194673</v>
      </c>
      <c r="H83" s="37">
        <f>IF(ISERROR(HLOOKUP(C83,'Cum Mtr F''Cast kWh (Exog Adj)'!$G$2:$N$31,30,FALSE)),H82,HLOOKUP(C83,'Cum Mtr F''Cast kWh (Exog Adj)'!$G$2:$N$31,30,FALSE))</f>
        <v>275297146.71668965</v>
      </c>
      <c r="I83" s="37">
        <f>IF(ISERROR(HLOOKUP(C83,'Cum Mtr F''Cast kWh (Exog Adj)'!$F$2:$N$51,50,FALSE)),I82,HLOOKUP(C83,'Cum Mtr F''Cast kWh (Exog Adj)'!$F$2:$N$51,50,FALSE))</f>
        <v>45296829.279965729</v>
      </c>
      <c r="K83" s="39">
        <f t="shared" ca="1" si="6"/>
        <v>-23101537</v>
      </c>
      <c r="L83" s="39">
        <f t="shared" ca="1" si="7"/>
        <v>-4609620</v>
      </c>
    </row>
    <row r="84" spans="3:12">
      <c r="C84">
        <f t="shared" si="4"/>
        <v>2018</v>
      </c>
      <c r="D84">
        <f t="shared" si="5"/>
        <v>6</v>
      </c>
      <c r="E84" s="36">
        <f ca="1">OFFSET(values!$P$32,D84,0)</f>
        <v>0.12623800482372863</v>
      </c>
      <c r="F84" s="36">
        <f ca="1">OFFSET(values!$Q$32,D84,0)</f>
        <v>0.14012205600475885</v>
      </c>
      <c r="H84" s="37">
        <f>IF(ISERROR(HLOOKUP(C84,'Cum Mtr F''Cast kWh (Exog Adj)'!$G$2:$N$31,30,FALSE)),H83,HLOOKUP(C84,'Cum Mtr F''Cast kWh (Exog Adj)'!$G$2:$N$31,30,FALSE))</f>
        <v>275297146.71668965</v>
      </c>
      <c r="I84" s="37">
        <f>IF(ISERROR(HLOOKUP(C84,'Cum Mtr F''Cast kWh (Exog Adj)'!$F$2:$N$51,50,FALSE)),I83,HLOOKUP(C84,'Cum Mtr F''Cast kWh (Exog Adj)'!$F$2:$N$51,50,FALSE))</f>
        <v>45296829.279965729</v>
      </c>
      <c r="K84" s="39">
        <f t="shared" ca="1" si="6"/>
        <v>-34752963</v>
      </c>
      <c r="L84" s="39">
        <f t="shared" ca="1" si="7"/>
        <v>-6347085</v>
      </c>
    </row>
    <row r="85" spans="3:12">
      <c r="C85">
        <f t="shared" si="4"/>
        <v>2018</v>
      </c>
      <c r="D85">
        <f t="shared" si="5"/>
        <v>7</v>
      </c>
      <c r="E85" s="36">
        <f ca="1">OFFSET(values!$P$32,D85,0)</f>
        <v>0.14317237132447272</v>
      </c>
      <c r="F85" s="36">
        <f ca="1">OFFSET(values!$Q$32,D85,0)</f>
        <v>0.15572054903170371</v>
      </c>
      <c r="H85" s="37">
        <f>IF(ISERROR(HLOOKUP(C85,'Cum Mtr F''Cast kWh (Exog Adj)'!$G$2:$N$31,30,FALSE)),H84,HLOOKUP(C85,'Cum Mtr F''Cast kWh (Exog Adj)'!$G$2:$N$31,30,FALSE))</f>
        <v>275297146.71668965</v>
      </c>
      <c r="I85" s="37">
        <f>IF(ISERROR(HLOOKUP(C85,'Cum Mtr F''Cast kWh (Exog Adj)'!$F$2:$N$51,50,FALSE)),I84,HLOOKUP(C85,'Cum Mtr F''Cast kWh (Exog Adj)'!$F$2:$N$51,50,FALSE))</f>
        <v>45296829.279965729</v>
      </c>
      <c r="K85" s="39">
        <f t="shared" ca="1" si="6"/>
        <v>-39414945</v>
      </c>
      <c r="L85" s="39">
        <f t="shared" ca="1" si="7"/>
        <v>-7053647</v>
      </c>
    </row>
    <row r="86" spans="3:12">
      <c r="C86">
        <f t="shared" si="4"/>
        <v>2018</v>
      </c>
      <c r="D86">
        <f t="shared" si="5"/>
        <v>8</v>
      </c>
      <c r="E86" s="36">
        <f ca="1">OFFSET(values!$P$32,D86,0)</f>
        <v>0.13800225791553344</v>
      </c>
      <c r="F86" s="36">
        <f ca="1">OFFSET(values!$Q$32,D86,0)</f>
        <v>0.15128114741457183</v>
      </c>
      <c r="H86" s="37">
        <f>IF(ISERROR(HLOOKUP(C86,'Cum Mtr F''Cast kWh (Exog Adj)'!$G$2:$N$31,30,FALSE)),H85,HLOOKUP(C86,'Cum Mtr F''Cast kWh (Exog Adj)'!$G$2:$N$31,30,FALSE))</f>
        <v>275297146.71668965</v>
      </c>
      <c r="I86" s="37">
        <f>IF(ISERROR(HLOOKUP(C86,'Cum Mtr F''Cast kWh (Exog Adj)'!$F$2:$N$51,50,FALSE)),I85,HLOOKUP(C86,'Cum Mtr F''Cast kWh (Exog Adj)'!$F$2:$N$51,50,FALSE))</f>
        <v>45296829.279965729</v>
      </c>
      <c r="K86" s="39">
        <f t="shared" ca="1" si="6"/>
        <v>-37991628</v>
      </c>
      <c r="L86" s="39">
        <f t="shared" ca="1" si="7"/>
        <v>-6852556</v>
      </c>
    </row>
    <row r="87" spans="3:12">
      <c r="C87">
        <f t="shared" si="4"/>
        <v>2018</v>
      </c>
      <c r="D87">
        <f t="shared" si="5"/>
        <v>9</v>
      </c>
      <c r="E87" s="36">
        <f ca="1">OFFSET(values!$P$32,D87,0)</f>
        <v>0.10507004669779853</v>
      </c>
      <c r="F87" s="36">
        <f ca="1">OFFSET(values!$Q$32,D87,0)</f>
        <v>0.12095441626825883</v>
      </c>
      <c r="H87" s="37">
        <f>IF(ISERROR(HLOOKUP(C87,'Cum Mtr F''Cast kWh (Exog Adj)'!$G$2:$N$31,30,FALSE)),H86,HLOOKUP(C87,'Cum Mtr F''Cast kWh (Exog Adj)'!$G$2:$N$31,30,FALSE))</f>
        <v>275297146.71668965</v>
      </c>
      <c r="I87" s="37">
        <f>IF(ISERROR(HLOOKUP(C87,'Cum Mtr F''Cast kWh (Exog Adj)'!$F$2:$N$51,50,FALSE)),I86,HLOOKUP(C87,'Cum Mtr F''Cast kWh (Exog Adj)'!$F$2:$N$51,50,FALSE))</f>
        <v>45296829.279965729</v>
      </c>
      <c r="K87" s="39">
        <f t="shared" ca="1" si="6"/>
        <v>-28925484</v>
      </c>
      <c r="L87" s="39">
        <f t="shared" ca="1" si="7"/>
        <v>-5478852</v>
      </c>
    </row>
    <row r="88" spans="3:12">
      <c r="C88">
        <f t="shared" si="4"/>
        <v>2018</v>
      </c>
      <c r="D88">
        <f t="shared" si="5"/>
        <v>10</v>
      </c>
      <c r="E88" s="36">
        <f ca="1">OFFSET(values!$P$32,D88,0)</f>
        <v>5.6075845435418485E-2</v>
      </c>
      <c r="F88" s="36">
        <f ca="1">OFFSET(values!$Q$32,D88,0)</f>
        <v>6.7274009121152709E-2</v>
      </c>
      <c r="H88" s="37">
        <f>IF(ISERROR(HLOOKUP(C88,'Cum Mtr F''Cast kWh (Exog Adj)'!$G$2:$N$31,30,FALSE)),H87,HLOOKUP(C88,'Cum Mtr F''Cast kWh (Exog Adj)'!$G$2:$N$31,30,FALSE))</f>
        <v>275297146.71668965</v>
      </c>
      <c r="I88" s="37">
        <f>IF(ISERROR(HLOOKUP(C88,'Cum Mtr F''Cast kWh (Exog Adj)'!$F$2:$N$51,50,FALSE)),I87,HLOOKUP(C88,'Cum Mtr F''Cast kWh (Exog Adj)'!$F$2:$N$51,50,FALSE))</f>
        <v>45296829.279965729</v>
      </c>
      <c r="K88" s="39">
        <f t="shared" ca="1" si="6"/>
        <v>-15437520</v>
      </c>
      <c r="L88" s="39">
        <f t="shared" ca="1" si="7"/>
        <v>-3047299</v>
      </c>
    </row>
    <row r="89" spans="3:12">
      <c r="C89">
        <f t="shared" si="4"/>
        <v>2018</v>
      </c>
      <c r="D89">
        <f t="shared" si="5"/>
        <v>11</v>
      </c>
      <c r="E89" s="36">
        <f ca="1">OFFSET(values!$P$32,D89,0)</f>
        <v>4.6954379842972238E-2</v>
      </c>
      <c r="F89" s="36">
        <f ca="1">OFFSET(values!$Q$32,D89,0)</f>
        <v>3.7674326378637997E-2</v>
      </c>
      <c r="H89" s="37">
        <f>IF(ISERROR(HLOOKUP(C89,'Cum Mtr F''Cast kWh (Exog Adj)'!$G$2:$N$31,30,FALSE)),H88,HLOOKUP(C89,'Cum Mtr F''Cast kWh (Exog Adj)'!$G$2:$N$31,30,FALSE))</f>
        <v>275297146.71668965</v>
      </c>
      <c r="I89" s="37">
        <f>IF(ISERROR(HLOOKUP(C89,'Cum Mtr F''Cast kWh (Exog Adj)'!$F$2:$N$51,50,FALSE)),I88,HLOOKUP(C89,'Cum Mtr F''Cast kWh (Exog Adj)'!$F$2:$N$51,50,FALSE))</f>
        <v>45296829.279965729</v>
      </c>
      <c r="K89" s="39">
        <f t="shared" ca="1" si="6"/>
        <v>-12926407</v>
      </c>
      <c r="L89" s="39">
        <f t="shared" ca="1" si="7"/>
        <v>-1706528</v>
      </c>
    </row>
    <row r="90" spans="3:12">
      <c r="C90">
        <f t="shared" si="4"/>
        <v>2018</v>
      </c>
      <c r="D90">
        <f t="shared" si="5"/>
        <v>12</v>
      </c>
      <c r="E90" s="36">
        <f ca="1">OFFSET(values!$P$32,D90,0)</f>
        <v>7.7551701134089393E-2</v>
      </c>
      <c r="F90" s="36">
        <f ca="1">OFFSET(values!$Q$32,D90,0)</f>
        <v>4.9174910220538014E-2</v>
      </c>
      <c r="H90" s="37">
        <f>IF(ISERROR(HLOOKUP(C90,'Cum Mtr F''Cast kWh (Exog Adj)'!$G$2:$N$31,30,FALSE)),H89,HLOOKUP(C90,'Cum Mtr F''Cast kWh (Exog Adj)'!$G$2:$N$31,30,FALSE))</f>
        <v>275297146.71668965</v>
      </c>
      <c r="I90" s="37">
        <f>IF(ISERROR(HLOOKUP(C90,'Cum Mtr F''Cast kWh (Exog Adj)'!$F$2:$N$51,50,FALSE)),I89,HLOOKUP(C90,'Cum Mtr F''Cast kWh (Exog Adj)'!$F$2:$N$51,50,FALSE))</f>
        <v>45296829.279965729</v>
      </c>
      <c r="K90" s="39">
        <f t="shared" ca="1" si="6"/>
        <v>-21349762</v>
      </c>
      <c r="L90" s="39">
        <f t="shared" ca="1" si="7"/>
        <v>-2227468</v>
      </c>
    </row>
    <row r="91" spans="3:12">
      <c r="C91">
        <f t="shared" si="4"/>
        <v>2019</v>
      </c>
      <c r="D91">
        <f t="shared" si="5"/>
        <v>1</v>
      </c>
      <c r="E91" s="36">
        <f ca="1">OFFSET(values!$P$32,D91,0)</f>
        <v>8.4710319700313036E-2</v>
      </c>
      <c r="F91" s="36">
        <f ca="1">OFFSET(values!$Q$32,D91,0)</f>
        <v>5.3272819405582851E-2</v>
      </c>
      <c r="H91" s="37">
        <f>IF(ISERROR(HLOOKUP(C91,'Cum Mtr F''Cast kWh (Exog Adj)'!$G$2:$N$31,30,FALSE)),H90,HLOOKUP(C91,'Cum Mtr F''Cast kWh (Exog Adj)'!$G$2:$N$31,30,FALSE))</f>
        <v>313633406.71668965</v>
      </c>
      <c r="I91" s="37">
        <f>IF(ISERROR(HLOOKUP(C91,'Cum Mtr F''Cast kWh (Exog Adj)'!$F$2:$N$51,50,FALSE)),I90,HLOOKUP(C91,'Cum Mtr F''Cast kWh (Exog Adj)'!$F$2:$N$51,50,FALSE))</f>
        <v>53277566.600665726</v>
      </c>
      <c r="K91" s="39">
        <f t="shared" ca="1" si="6"/>
        <v>-26567986</v>
      </c>
      <c r="L91" s="39">
        <f t="shared" ca="1" si="7"/>
        <v>-2838246</v>
      </c>
    </row>
    <row r="92" spans="3:12">
      <c r="C92">
        <f t="shared" si="4"/>
        <v>2019</v>
      </c>
      <c r="D92">
        <f t="shared" si="5"/>
        <v>2</v>
      </c>
      <c r="E92" s="36">
        <f ca="1">OFFSET(values!$P$32,D92,0)</f>
        <v>5.9270282752604299E-2</v>
      </c>
      <c r="F92" s="36">
        <f ca="1">OFFSET(values!$Q$32,D92,0)</f>
        <v>3.7013373284275924E-2</v>
      </c>
      <c r="H92" s="37">
        <f>IF(ISERROR(HLOOKUP(C92,'Cum Mtr F''Cast kWh (Exog Adj)'!$G$2:$N$31,30,FALSE)),H91,HLOOKUP(C92,'Cum Mtr F''Cast kWh (Exog Adj)'!$G$2:$N$31,30,FALSE))</f>
        <v>313633406.71668965</v>
      </c>
      <c r="I92" s="37">
        <f>IF(ISERROR(HLOOKUP(C92,'Cum Mtr F''Cast kWh (Exog Adj)'!$F$2:$N$51,50,FALSE)),I91,HLOOKUP(C92,'Cum Mtr F''Cast kWh (Exog Adj)'!$F$2:$N$51,50,FALSE))</f>
        <v>53277566.600665726</v>
      </c>
      <c r="K92" s="39">
        <f t="shared" ca="1" si="6"/>
        <v>-18589141</v>
      </c>
      <c r="L92" s="39">
        <f t="shared" ca="1" si="7"/>
        <v>-1971982</v>
      </c>
    </row>
    <row r="93" spans="3:12">
      <c r="C93">
        <f t="shared" si="4"/>
        <v>2019</v>
      </c>
      <c r="D93">
        <f t="shared" si="5"/>
        <v>3</v>
      </c>
      <c r="E93" s="36">
        <f ca="1">OFFSET(values!$P$32,D93,0)</f>
        <v>4.0167804177143739E-2</v>
      </c>
      <c r="F93" s="36">
        <f ca="1">OFFSET(values!$Q$32,D93,0)</f>
        <v>3.5515212937055236E-2</v>
      </c>
      <c r="H93" s="37">
        <f>IF(ISERROR(HLOOKUP(C93,'Cum Mtr F''Cast kWh (Exog Adj)'!$G$2:$N$31,30,FALSE)),H92,HLOOKUP(C93,'Cum Mtr F''Cast kWh (Exog Adj)'!$G$2:$N$31,30,FALSE))</f>
        <v>313633406.71668965</v>
      </c>
      <c r="I93" s="37">
        <f>IF(ISERROR(HLOOKUP(C93,'Cum Mtr F''Cast kWh (Exog Adj)'!$F$2:$N$51,50,FALSE)),I92,HLOOKUP(C93,'Cum Mtr F''Cast kWh (Exog Adj)'!$F$2:$N$51,50,FALSE))</f>
        <v>53277566.600665726</v>
      </c>
      <c r="K93" s="39">
        <f t="shared" ca="1" si="6"/>
        <v>-12597965</v>
      </c>
      <c r="L93" s="39">
        <f t="shared" ca="1" si="7"/>
        <v>-1892164</v>
      </c>
    </row>
    <row r="94" spans="3:12">
      <c r="C94">
        <f t="shared" si="4"/>
        <v>2019</v>
      </c>
      <c r="D94">
        <f t="shared" si="5"/>
        <v>4</v>
      </c>
      <c r="E94" s="36">
        <f ca="1">OFFSET(values!$P$32,D94,0)</f>
        <v>3.88720685585262E-2</v>
      </c>
      <c r="F94" s="36">
        <f ca="1">OFFSET(values!$Q$32,D94,0)</f>
        <v>5.0232435171517327E-2</v>
      </c>
      <c r="H94" s="37">
        <f>IF(ISERROR(HLOOKUP(C94,'Cum Mtr F''Cast kWh (Exog Adj)'!$G$2:$N$31,30,FALSE)),H93,HLOOKUP(C94,'Cum Mtr F''Cast kWh (Exog Adj)'!$G$2:$N$31,30,FALSE))</f>
        <v>313633406.71668965</v>
      </c>
      <c r="I94" s="37">
        <f>IF(ISERROR(HLOOKUP(C94,'Cum Mtr F''Cast kWh (Exog Adj)'!$F$2:$N$51,50,FALSE)),I93,HLOOKUP(C94,'Cum Mtr F''Cast kWh (Exog Adj)'!$F$2:$N$51,50,FALSE))</f>
        <v>53277566.600665726</v>
      </c>
      <c r="K94" s="39">
        <f t="shared" ca="1" si="6"/>
        <v>-12191579</v>
      </c>
      <c r="L94" s="39">
        <f t="shared" ca="1" si="7"/>
        <v>-2676262</v>
      </c>
    </row>
    <row r="95" spans="3:12">
      <c r="C95">
        <f t="shared" si="4"/>
        <v>2019</v>
      </c>
      <c r="D95">
        <f t="shared" si="5"/>
        <v>5</v>
      </c>
      <c r="E95" s="36">
        <f ca="1">OFFSET(values!$P$32,D95,0)</f>
        <v>8.3914917637399292E-2</v>
      </c>
      <c r="F95" s="36">
        <f ca="1">OFFSET(values!$Q$32,D95,0)</f>
        <v>0.10176474476194673</v>
      </c>
      <c r="H95" s="37">
        <f>IF(ISERROR(HLOOKUP(C95,'Cum Mtr F''Cast kWh (Exog Adj)'!$G$2:$N$31,30,FALSE)),H94,HLOOKUP(C95,'Cum Mtr F''Cast kWh (Exog Adj)'!$G$2:$N$31,30,FALSE))</f>
        <v>313633406.71668965</v>
      </c>
      <c r="I95" s="37">
        <f>IF(ISERROR(HLOOKUP(C95,'Cum Mtr F''Cast kWh (Exog Adj)'!$F$2:$N$51,50,FALSE)),I94,HLOOKUP(C95,'Cum Mtr F''Cast kWh (Exog Adj)'!$F$2:$N$51,50,FALSE))</f>
        <v>53277566.600665726</v>
      </c>
      <c r="K95" s="39">
        <f t="shared" ca="1" si="6"/>
        <v>-26318521</v>
      </c>
      <c r="L95" s="39">
        <f t="shared" ca="1" si="7"/>
        <v>-5421778</v>
      </c>
    </row>
    <row r="96" spans="3:12">
      <c r="C96">
        <f t="shared" si="4"/>
        <v>2019</v>
      </c>
      <c r="D96">
        <f t="shared" si="5"/>
        <v>6</v>
      </c>
      <c r="E96" s="36">
        <f ca="1">OFFSET(values!$P$32,D96,0)</f>
        <v>0.12623800482372863</v>
      </c>
      <c r="F96" s="36">
        <f ca="1">OFFSET(values!$Q$32,D96,0)</f>
        <v>0.14012205600475885</v>
      </c>
      <c r="H96" s="37">
        <f>IF(ISERROR(HLOOKUP(C96,'Cum Mtr F''Cast kWh (Exog Adj)'!$G$2:$N$31,30,FALSE)),H95,HLOOKUP(C96,'Cum Mtr F''Cast kWh (Exog Adj)'!$G$2:$N$31,30,FALSE))</f>
        <v>313633406.71668965</v>
      </c>
      <c r="I96" s="37">
        <f>IF(ISERROR(HLOOKUP(C96,'Cum Mtr F''Cast kWh (Exog Adj)'!$F$2:$N$51,50,FALSE)),I95,HLOOKUP(C96,'Cum Mtr F''Cast kWh (Exog Adj)'!$F$2:$N$51,50,FALSE))</f>
        <v>53277566.600665726</v>
      </c>
      <c r="K96" s="39">
        <f t="shared" ca="1" si="6"/>
        <v>-39592456</v>
      </c>
      <c r="L96" s="39">
        <f t="shared" ca="1" si="7"/>
        <v>-7465362</v>
      </c>
    </row>
    <row r="97" spans="3:12">
      <c r="C97">
        <f t="shared" si="4"/>
        <v>2019</v>
      </c>
      <c r="D97">
        <f t="shared" si="5"/>
        <v>7</v>
      </c>
      <c r="E97" s="36">
        <f ca="1">OFFSET(values!$P$32,D97,0)</f>
        <v>0.14317237132447272</v>
      </c>
      <c r="F97" s="36">
        <f ca="1">OFFSET(values!$Q$32,D97,0)</f>
        <v>0.15572054903170371</v>
      </c>
      <c r="H97" s="37">
        <f>IF(ISERROR(HLOOKUP(C97,'Cum Mtr F''Cast kWh (Exog Adj)'!$G$2:$N$31,30,FALSE)),H96,HLOOKUP(C97,'Cum Mtr F''Cast kWh (Exog Adj)'!$G$2:$N$31,30,FALSE))</f>
        <v>313633406.71668965</v>
      </c>
      <c r="I97" s="37">
        <f>IF(ISERROR(HLOOKUP(C97,'Cum Mtr F''Cast kWh (Exog Adj)'!$F$2:$N$51,50,FALSE)),I96,HLOOKUP(C97,'Cum Mtr F''Cast kWh (Exog Adj)'!$F$2:$N$51,50,FALSE))</f>
        <v>53277566.600665726</v>
      </c>
      <c r="K97" s="39">
        <f t="shared" ca="1" si="6"/>
        <v>-44903639</v>
      </c>
      <c r="L97" s="39">
        <f t="shared" ca="1" si="7"/>
        <v>-8296412</v>
      </c>
    </row>
    <row r="98" spans="3:12">
      <c r="C98">
        <f t="shared" si="4"/>
        <v>2019</v>
      </c>
      <c r="D98">
        <f t="shared" si="5"/>
        <v>8</v>
      </c>
      <c r="E98" s="36">
        <f ca="1">OFFSET(values!$P$32,D98,0)</f>
        <v>0.13800225791553344</v>
      </c>
      <c r="F98" s="36">
        <f ca="1">OFFSET(values!$Q$32,D98,0)</f>
        <v>0.15128114741457183</v>
      </c>
      <c r="H98" s="37">
        <f>IF(ISERROR(HLOOKUP(C98,'Cum Mtr F''Cast kWh (Exog Adj)'!$G$2:$N$31,30,FALSE)),H97,HLOOKUP(C98,'Cum Mtr F''Cast kWh (Exog Adj)'!$G$2:$N$31,30,FALSE))</f>
        <v>313633406.71668965</v>
      </c>
      <c r="I98" s="37">
        <f>IF(ISERROR(HLOOKUP(C98,'Cum Mtr F''Cast kWh (Exog Adj)'!$F$2:$N$51,50,FALSE)),I97,HLOOKUP(C98,'Cum Mtr F''Cast kWh (Exog Adj)'!$F$2:$N$51,50,FALSE))</f>
        <v>53277566.600665726</v>
      </c>
      <c r="K98" s="39">
        <f t="shared" ca="1" si="6"/>
        <v>-43282118</v>
      </c>
      <c r="L98" s="39">
        <f t="shared" ca="1" si="7"/>
        <v>-8059891</v>
      </c>
    </row>
    <row r="99" spans="3:12">
      <c r="C99">
        <f t="shared" si="4"/>
        <v>2019</v>
      </c>
      <c r="D99">
        <f t="shared" si="5"/>
        <v>9</v>
      </c>
      <c r="E99" s="36">
        <f ca="1">OFFSET(values!$P$32,D99,0)</f>
        <v>0.10507004669779853</v>
      </c>
      <c r="F99" s="36">
        <f ca="1">OFFSET(values!$Q$32,D99,0)</f>
        <v>0.12095441626825883</v>
      </c>
      <c r="H99" s="37">
        <f>IF(ISERROR(HLOOKUP(C99,'Cum Mtr F''Cast kWh (Exog Adj)'!$G$2:$N$31,30,FALSE)),H98,HLOOKUP(C99,'Cum Mtr F''Cast kWh (Exog Adj)'!$G$2:$N$31,30,FALSE))</f>
        <v>313633406.71668965</v>
      </c>
      <c r="I99" s="37">
        <f>IF(ISERROR(HLOOKUP(C99,'Cum Mtr F''Cast kWh (Exog Adj)'!$F$2:$N$51,50,FALSE)),I98,HLOOKUP(C99,'Cum Mtr F''Cast kWh (Exog Adj)'!$F$2:$N$51,50,FALSE))</f>
        <v>53277566.600665726</v>
      </c>
      <c r="K99" s="39">
        <f t="shared" ca="1" si="6"/>
        <v>-32953477</v>
      </c>
      <c r="L99" s="39">
        <f t="shared" ca="1" si="7"/>
        <v>-6444157</v>
      </c>
    </row>
    <row r="100" spans="3:12">
      <c r="C100">
        <f t="shared" si="4"/>
        <v>2019</v>
      </c>
      <c r="D100">
        <f t="shared" si="5"/>
        <v>10</v>
      </c>
      <c r="E100" s="36">
        <f ca="1">OFFSET(values!$P$32,D100,0)</f>
        <v>5.6075845435418485E-2</v>
      </c>
      <c r="F100" s="36">
        <f ca="1">OFFSET(values!$Q$32,D100,0)</f>
        <v>6.7274009121152709E-2</v>
      </c>
      <c r="H100" s="37">
        <f>IF(ISERROR(HLOOKUP(C100,'Cum Mtr F''Cast kWh (Exog Adj)'!$G$2:$N$31,30,FALSE)),H99,HLOOKUP(C100,'Cum Mtr F''Cast kWh (Exog Adj)'!$G$2:$N$31,30,FALSE))</f>
        <v>313633406.71668965</v>
      </c>
      <c r="I100" s="37">
        <f>IF(ISERROR(HLOOKUP(C100,'Cum Mtr F''Cast kWh (Exog Adj)'!$F$2:$N$51,50,FALSE)),I99,HLOOKUP(C100,'Cum Mtr F''Cast kWh (Exog Adj)'!$F$2:$N$51,50,FALSE))</f>
        <v>53277566.600665726</v>
      </c>
      <c r="K100" s="39">
        <f t="shared" ca="1" si="6"/>
        <v>-17587258</v>
      </c>
      <c r="L100" s="39">
        <f t="shared" ca="1" si="7"/>
        <v>-3584196</v>
      </c>
    </row>
    <row r="101" spans="3:12">
      <c r="C101">
        <f t="shared" si="4"/>
        <v>2019</v>
      </c>
      <c r="D101">
        <f t="shared" si="5"/>
        <v>11</v>
      </c>
      <c r="E101" s="36">
        <f ca="1">OFFSET(values!$P$32,D101,0)</f>
        <v>4.6954379842972238E-2</v>
      </c>
      <c r="F101" s="36">
        <f ca="1">OFFSET(values!$Q$32,D101,0)</f>
        <v>3.7674326378637997E-2</v>
      </c>
      <c r="H101" s="37">
        <f>IF(ISERROR(HLOOKUP(C101,'Cum Mtr F''Cast kWh (Exog Adj)'!$G$2:$N$31,30,FALSE)),H100,HLOOKUP(C101,'Cum Mtr F''Cast kWh (Exog Adj)'!$G$2:$N$31,30,FALSE))</f>
        <v>313633406.71668965</v>
      </c>
      <c r="I101" s="37">
        <f>IF(ISERROR(HLOOKUP(C101,'Cum Mtr F''Cast kWh (Exog Adj)'!$F$2:$N$51,50,FALSE)),I100,HLOOKUP(C101,'Cum Mtr F''Cast kWh (Exog Adj)'!$F$2:$N$51,50,FALSE))</f>
        <v>53277566.600665726</v>
      </c>
      <c r="K101" s="39">
        <f t="shared" ca="1" si="6"/>
        <v>-14726462</v>
      </c>
      <c r="L101" s="39">
        <f t="shared" ca="1" si="7"/>
        <v>-2007196</v>
      </c>
    </row>
    <row r="102" spans="3:12">
      <c r="C102">
        <f t="shared" si="4"/>
        <v>2019</v>
      </c>
      <c r="D102">
        <f t="shared" si="5"/>
        <v>12</v>
      </c>
      <c r="E102" s="36">
        <f ca="1">OFFSET(values!$P$32,D102,0)</f>
        <v>7.7551701134089393E-2</v>
      </c>
      <c r="F102" s="36">
        <f ca="1">OFFSET(values!$Q$32,D102,0)</f>
        <v>4.9174910220538014E-2</v>
      </c>
      <c r="H102" s="37">
        <f>IF(ISERROR(HLOOKUP(C102,'Cum Mtr F''Cast kWh (Exog Adj)'!$G$2:$N$31,30,FALSE)),H101,HLOOKUP(C102,'Cum Mtr F''Cast kWh (Exog Adj)'!$G$2:$N$31,30,FALSE))</f>
        <v>313633406.71668965</v>
      </c>
      <c r="I102" s="37">
        <f>IF(ISERROR(HLOOKUP(C102,'Cum Mtr F''Cast kWh (Exog Adj)'!$F$2:$N$51,50,FALSE)),I101,HLOOKUP(C102,'Cum Mtr F''Cast kWh (Exog Adj)'!$F$2:$N$51,50,FALSE))</f>
        <v>53277566.600665726</v>
      </c>
      <c r="K102" s="39">
        <f t="shared" ca="1" si="6"/>
        <v>-24322804</v>
      </c>
      <c r="L102" s="39">
        <f t="shared" ca="1" si="7"/>
        <v>-2619920</v>
      </c>
    </row>
    <row r="103" spans="3:12">
      <c r="C103">
        <f t="shared" si="4"/>
        <v>2020</v>
      </c>
      <c r="D103">
        <f t="shared" si="5"/>
        <v>1</v>
      </c>
      <c r="E103" s="36">
        <f ca="1">OFFSET(values!$P$32,D103,0)</f>
        <v>8.4710319700313036E-2</v>
      </c>
      <c r="F103" s="36">
        <f ca="1">OFFSET(values!$Q$32,D103,0)</f>
        <v>5.3272819405582851E-2</v>
      </c>
      <c r="H103" s="37">
        <f>IF(ISERROR(HLOOKUP(C103,'Cum Mtr F''Cast kWh (Exog Adj)'!$G$2:$N$31,30,FALSE)),H102,HLOOKUP(C103,'Cum Mtr F''Cast kWh (Exog Adj)'!$G$2:$N$31,30,FALSE))</f>
        <v>313633406.71668965</v>
      </c>
      <c r="I103" s="37">
        <f>IF(ISERROR(HLOOKUP(C103,'Cum Mtr F''Cast kWh (Exog Adj)'!$F$2:$N$51,50,FALSE)),I102,HLOOKUP(C103,'Cum Mtr F''Cast kWh (Exog Adj)'!$F$2:$N$51,50,FALSE))</f>
        <v>53277566.600665726</v>
      </c>
      <c r="K103" s="39">
        <f t="shared" ca="1" si="6"/>
        <v>-26567986</v>
      </c>
      <c r="L103" s="39">
        <f t="shared" ca="1" si="7"/>
        <v>-2838246</v>
      </c>
    </row>
    <row r="104" spans="3:12">
      <c r="C104">
        <f t="shared" si="4"/>
        <v>2020</v>
      </c>
      <c r="D104">
        <f t="shared" si="5"/>
        <v>2</v>
      </c>
      <c r="E104" s="36">
        <f ca="1">OFFSET(values!$P$32,D104,0)</f>
        <v>5.9270282752604299E-2</v>
      </c>
      <c r="F104" s="36">
        <f ca="1">OFFSET(values!$Q$32,D104,0)</f>
        <v>3.7013373284275924E-2</v>
      </c>
      <c r="H104" s="37">
        <f>IF(ISERROR(HLOOKUP(C104,'Cum Mtr F''Cast kWh (Exog Adj)'!$G$2:$N$31,30,FALSE)),H103,HLOOKUP(C104,'Cum Mtr F''Cast kWh (Exog Adj)'!$G$2:$N$31,30,FALSE))</f>
        <v>313633406.71668965</v>
      </c>
      <c r="I104" s="37">
        <f>IF(ISERROR(HLOOKUP(C104,'Cum Mtr F''Cast kWh (Exog Adj)'!$F$2:$N$51,50,FALSE)),I103,HLOOKUP(C104,'Cum Mtr F''Cast kWh (Exog Adj)'!$F$2:$N$51,50,FALSE))</f>
        <v>53277566.600665726</v>
      </c>
      <c r="K104" s="39">
        <f t="shared" ca="1" si="6"/>
        <v>-18589141</v>
      </c>
      <c r="L104" s="39">
        <f t="shared" ca="1" si="7"/>
        <v>-1971982</v>
      </c>
    </row>
    <row r="105" spans="3:12">
      <c r="C105">
        <f t="shared" si="4"/>
        <v>2020</v>
      </c>
      <c r="D105">
        <f t="shared" si="5"/>
        <v>3</v>
      </c>
      <c r="E105" s="36">
        <f ca="1">OFFSET(values!$P$32,D105,0)</f>
        <v>4.0167804177143739E-2</v>
      </c>
      <c r="F105" s="36">
        <f ca="1">OFFSET(values!$Q$32,D105,0)</f>
        <v>3.5515212937055236E-2</v>
      </c>
      <c r="H105" s="37">
        <f>IF(ISERROR(HLOOKUP(C105,'Cum Mtr F''Cast kWh (Exog Adj)'!$G$2:$N$31,30,FALSE)),H104,HLOOKUP(C105,'Cum Mtr F''Cast kWh (Exog Adj)'!$G$2:$N$31,30,FALSE))</f>
        <v>313633406.71668965</v>
      </c>
      <c r="I105" s="37">
        <f>IF(ISERROR(HLOOKUP(C105,'Cum Mtr F''Cast kWh (Exog Adj)'!$F$2:$N$51,50,FALSE)),I104,HLOOKUP(C105,'Cum Mtr F''Cast kWh (Exog Adj)'!$F$2:$N$51,50,FALSE))</f>
        <v>53277566.600665726</v>
      </c>
      <c r="K105" s="39">
        <f t="shared" ca="1" si="6"/>
        <v>-12597965</v>
      </c>
      <c r="L105" s="39">
        <f t="shared" ca="1" si="7"/>
        <v>-1892164</v>
      </c>
    </row>
    <row r="106" spans="3:12">
      <c r="C106">
        <f t="shared" si="4"/>
        <v>2020</v>
      </c>
      <c r="D106">
        <f t="shared" si="5"/>
        <v>4</v>
      </c>
      <c r="E106" s="36">
        <f ca="1">OFFSET(values!$P$32,D106,0)</f>
        <v>3.88720685585262E-2</v>
      </c>
      <c r="F106" s="36">
        <f ca="1">OFFSET(values!$Q$32,D106,0)</f>
        <v>5.0232435171517327E-2</v>
      </c>
      <c r="H106" s="37">
        <f>IF(ISERROR(HLOOKUP(C106,'Cum Mtr F''Cast kWh (Exog Adj)'!$G$2:$N$31,30,FALSE)),H105,HLOOKUP(C106,'Cum Mtr F''Cast kWh (Exog Adj)'!$G$2:$N$31,30,FALSE))</f>
        <v>313633406.71668965</v>
      </c>
      <c r="I106" s="37">
        <f>IF(ISERROR(HLOOKUP(C106,'Cum Mtr F''Cast kWh (Exog Adj)'!$F$2:$N$51,50,FALSE)),I105,HLOOKUP(C106,'Cum Mtr F''Cast kWh (Exog Adj)'!$F$2:$N$51,50,FALSE))</f>
        <v>53277566.600665726</v>
      </c>
      <c r="K106" s="39">
        <f t="shared" ca="1" si="6"/>
        <v>-12191579</v>
      </c>
      <c r="L106" s="39">
        <f t="shared" ca="1" si="7"/>
        <v>-2676262</v>
      </c>
    </row>
    <row r="107" spans="3:12">
      <c r="C107">
        <f t="shared" si="4"/>
        <v>2020</v>
      </c>
      <c r="D107">
        <f t="shared" si="5"/>
        <v>5</v>
      </c>
      <c r="E107" s="36">
        <f ca="1">OFFSET(values!$P$32,D107,0)</f>
        <v>8.3914917637399292E-2</v>
      </c>
      <c r="F107" s="36">
        <f ca="1">OFFSET(values!$Q$32,D107,0)</f>
        <v>0.10176474476194673</v>
      </c>
      <c r="H107" s="37">
        <f>IF(ISERROR(HLOOKUP(C107,'Cum Mtr F''Cast kWh (Exog Adj)'!$G$2:$N$31,30,FALSE)),H106,HLOOKUP(C107,'Cum Mtr F''Cast kWh (Exog Adj)'!$G$2:$N$31,30,FALSE))</f>
        <v>313633406.71668965</v>
      </c>
      <c r="I107" s="37">
        <f>IF(ISERROR(HLOOKUP(C107,'Cum Mtr F''Cast kWh (Exog Adj)'!$F$2:$N$51,50,FALSE)),I106,HLOOKUP(C107,'Cum Mtr F''Cast kWh (Exog Adj)'!$F$2:$N$51,50,FALSE))</f>
        <v>53277566.600665726</v>
      </c>
      <c r="K107" s="39">
        <f t="shared" ca="1" si="6"/>
        <v>-26318521</v>
      </c>
      <c r="L107" s="39">
        <f t="shared" ca="1" si="7"/>
        <v>-5421778</v>
      </c>
    </row>
    <row r="108" spans="3:12">
      <c r="C108">
        <f t="shared" si="4"/>
        <v>2020</v>
      </c>
      <c r="D108">
        <f t="shared" si="5"/>
        <v>6</v>
      </c>
      <c r="E108" s="36">
        <f ca="1">OFFSET(values!$P$32,D108,0)</f>
        <v>0.12623800482372863</v>
      </c>
      <c r="F108" s="36">
        <f ca="1">OFFSET(values!$Q$32,D108,0)</f>
        <v>0.14012205600475885</v>
      </c>
      <c r="H108" s="37">
        <f>IF(ISERROR(HLOOKUP(C108,'Cum Mtr F''Cast kWh (Exog Adj)'!$G$2:$N$31,30,FALSE)),H107,HLOOKUP(C108,'Cum Mtr F''Cast kWh (Exog Adj)'!$G$2:$N$31,30,FALSE))</f>
        <v>313633406.71668965</v>
      </c>
      <c r="I108" s="37">
        <f>IF(ISERROR(HLOOKUP(C108,'Cum Mtr F''Cast kWh (Exog Adj)'!$F$2:$N$51,50,FALSE)),I107,HLOOKUP(C108,'Cum Mtr F''Cast kWh (Exog Adj)'!$F$2:$N$51,50,FALSE))</f>
        <v>53277566.600665726</v>
      </c>
      <c r="K108" s="39">
        <f t="shared" ca="1" si="6"/>
        <v>-39592456</v>
      </c>
      <c r="L108" s="39">
        <f t="shared" ca="1" si="7"/>
        <v>-7465362</v>
      </c>
    </row>
    <row r="109" spans="3:12">
      <c r="C109">
        <f t="shared" si="4"/>
        <v>2020</v>
      </c>
      <c r="D109">
        <f t="shared" si="5"/>
        <v>7</v>
      </c>
      <c r="E109" s="36">
        <f ca="1">OFFSET(values!$P$32,D109,0)</f>
        <v>0.14317237132447272</v>
      </c>
      <c r="F109" s="36">
        <f ca="1">OFFSET(values!$Q$32,D109,0)</f>
        <v>0.15572054903170371</v>
      </c>
      <c r="H109" s="37">
        <f>IF(ISERROR(HLOOKUP(C109,'Cum Mtr F''Cast kWh (Exog Adj)'!$G$2:$N$31,30,FALSE)),H108,HLOOKUP(C109,'Cum Mtr F''Cast kWh (Exog Adj)'!$G$2:$N$31,30,FALSE))</f>
        <v>313633406.71668965</v>
      </c>
      <c r="I109" s="37">
        <f>IF(ISERROR(HLOOKUP(C109,'Cum Mtr F''Cast kWh (Exog Adj)'!$F$2:$N$51,50,FALSE)),I108,HLOOKUP(C109,'Cum Mtr F''Cast kWh (Exog Adj)'!$F$2:$N$51,50,FALSE))</f>
        <v>53277566.600665726</v>
      </c>
      <c r="K109" s="39">
        <f t="shared" ca="1" si="6"/>
        <v>-44903639</v>
      </c>
      <c r="L109" s="39">
        <f t="shared" ca="1" si="7"/>
        <v>-8296412</v>
      </c>
    </row>
    <row r="110" spans="3:12">
      <c r="C110">
        <f t="shared" si="4"/>
        <v>2020</v>
      </c>
      <c r="D110">
        <f t="shared" si="5"/>
        <v>8</v>
      </c>
      <c r="E110" s="36">
        <f ca="1">OFFSET(values!$P$32,D110,0)</f>
        <v>0.13800225791553344</v>
      </c>
      <c r="F110" s="36">
        <f ca="1">OFFSET(values!$Q$32,D110,0)</f>
        <v>0.15128114741457183</v>
      </c>
      <c r="H110" s="37">
        <f>IF(ISERROR(HLOOKUP(C110,'Cum Mtr F''Cast kWh (Exog Adj)'!$G$2:$N$31,30,FALSE)),H109,HLOOKUP(C110,'Cum Mtr F''Cast kWh (Exog Adj)'!$G$2:$N$31,30,FALSE))</f>
        <v>313633406.71668965</v>
      </c>
      <c r="I110" s="37">
        <f>IF(ISERROR(HLOOKUP(C110,'Cum Mtr F''Cast kWh (Exog Adj)'!$F$2:$N$51,50,FALSE)),I109,HLOOKUP(C110,'Cum Mtr F''Cast kWh (Exog Adj)'!$F$2:$N$51,50,FALSE))</f>
        <v>53277566.600665726</v>
      </c>
      <c r="K110" s="39">
        <f t="shared" ca="1" si="6"/>
        <v>-43282118</v>
      </c>
      <c r="L110" s="39">
        <f t="shared" ca="1" si="7"/>
        <v>-8059891</v>
      </c>
    </row>
    <row r="111" spans="3:12">
      <c r="C111">
        <f t="shared" si="4"/>
        <v>2020</v>
      </c>
      <c r="D111">
        <f t="shared" si="5"/>
        <v>9</v>
      </c>
      <c r="E111" s="36">
        <f ca="1">OFFSET(values!$P$32,D111,0)</f>
        <v>0.10507004669779853</v>
      </c>
      <c r="F111" s="36">
        <f ca="1">OFFSET(values!$Q$32,D111,0)</f>
        <v>0.12095441626825883</v>
      </c>
      <c r="H111" s="37">
        <f>IF(ISERROR(HLOOKUP(C111,'Cum Mtr F''Cast kWh (Exog Adj)'!$G$2:$N$31,30,FALSE)),H110,HLOOKUP(C111,'Cum Mtr F''Cast kWh (Exog Adj)'!$G$2:$N$31,30,FALSE))</f>
        <v>313633406.71668965</v>
      </c>
      <c r="I111" s="37">
        <f>IF(ISERROR(HLOOKUP(C111,'Cum Mtr F''Cast kWh (Exog Adj)'!$F$2:$N$51,50,FALSE)),I110,HLOOKUP(C111,'Cum Mtr F''Cast kWh (Exog Adj)'!$F$2:$N$51,50,FALSE))</f>
        <v>53277566.600665726</v>
      </c>
      <c r="K111" s="39">
        <f t="shared" ca="1" si="6"/>
        <v>-32953477</v>
      </c>
      <c r="L111" s="39">
        <f t="shared" ca="1" si="7"/>
        <v>-6444157</v>
      </c>
    </row>
    <row r="112" spans="3:12">
      <c r="C112">
        <f t="shared" si="4"/>
        <v>2020</v>
      </c>
      <c r="D112">
        <f t="shared" si="5"/>
        <v>10</v>
      </c>
      <c r="E112" s="36">
        <f ca="1">OFFSET(values!$P$32,D112,0)</f>
        <v>5.6075845435418485E-2</v>
      </c>
      <c r="F112" s="36">
        <f ca="1">OFFSET(values!$Q$32,D112,0)</f>
        <v>6.7274009121152709E-2</v>
      </c>
      <c r="H112" s="37">
        <f>IF(ISERROR(HLOOKUP(C112,'Cum Mtr F''Cast kWh (Exog Adj)'!$G$2:$N$31,30,FALSE)),H111,HLOOKUP(C112,'Cum Mtr F''Cast kWh (Exog Adj)'!$G$2:$N$31,30,FALSE))</f>
        <v>313633406.71668965</v>
      </c>
      <c r="I112" s="37">
        <f>IF(ISERROR(HLOOKUP(C112,'Cum Mtr F''Cast kWh (Exog Adj)'!$F$2:$N$51,50,FALSE)),I111,HLOOKUP(C112,'Cum Mtr F''Cast kWh (Exog Adj)'!$F$2:$N$51,50,FALSE))</f>
        <v>53277566.600665726</v>
      </c>
      <c r="K112" s="39">
        <f t="shared" ca="1" si="6"/>
        <v>-17587258</v>
      </c>
      <c r="L112" s="39">
        <f t="shared" ca="1" si="7"/>
        <v>-3584196</v>
      </c>
    </row>
    <row r="113" spans="3:12">
      <c r="C113">
        <f t="shared" si="4"/>
        <v>2020</v>
      </c>
      <c r="D113">
        <f t="shared" si="5"/>
        <v>11</v>
      </c>
      <c r="E113" s="36">
        <f ca="1">OFFSET(values!$P$32,D113,0)</f>
        <v>4.6954379842972238E-2</v>
      </c>
      <c r="F113" s="36">
        <f ca="1">OFFSET(values!$Q$32,D113,0)</f>
        <v>3.7674326378637997E-2</v>
      </c>
      <c r="H113" s="37">
        <f>IF(ISERROR(HLOOKUP(C113,'Cum Mtr F''Cast kWh (Exog Adj)'!$G$2:$N$31,30,FALSE)),H112,HLOOKUP(C113,'Cum Mtr F''Cast kWh (Exog Adj)'!$G$2:$N$31,30,FALSE))</f>
        <v>313633406.71668965</v>
      </c>
      <c r="I113" s="37">
        <f>IF(ISERROR(HLOOKUP(C113,'Cum Mtr F''Cast kWh (Exog Adj)'!$F$2:$N$51,50,FALSE)),I112,HLOOKUP(C113,'Cum Mtr F''Cast kWh (Exog Adj)'!$F$2:$N$51,50,FALSE))</f>
        <v>53277566.600665726</v>
      </c>
      <c r="K113" s="39">
        <f t="shared" ca="1" si="6"/>
        <v>-14726462</v>
      </c>
      <c r="L113" s="39">
        <f t="shared" ca="1" si="7"/>
        <v>-2007196</v>
      </c>
    </row>
    <row r="114" spans="3:12">
      <c r="C114">
        <f t="shared" si="4"/>
        <v>2020</v>
      </c>
      <c r="D114">
        <f t="shared" si="5"/>
        <v>12</v>
      </c>
      <c r="E114" s="36">
        <f ca="1">OFFSET(values!$P$32,D114,0)</f>
        <v>7.7551701134089393E-2</v>
      </c>
      <c r="F114" s="36">
        <f ca="1">OFFSET(values!$Q$32,D114,0)</f>
        <v>4.9174910220538014E-2</v>
      </c>
      <c r="H114" s="37">
        <f>IF(ISERROR(HLOOKUP(C114,'Cum Mtr F''Cast kWh (Exog Adj)'!$G$2:$N$31,30,FALSE)),H113,HLOOKUP(C114,'Cum Mtr F''Cast kWh (Exog Adj)'!$G$2:$N$31,30,FALSE))</f>
        <v>313633406.71668965</v>
      </c>
      <c r="I114" s="37">
        <f>IF(ISERROR(HLOOKUP(C114,'Cum Mtr F''Cast kWh (Exog Adj)'!$F$2:$N$51,50,FALSE)),I113,HLOOKUP(C114,'Cum Mtr F''Cast kWh (Exog Adj)'!$F$2:$N$51,50,FALSE))</f>
        <v>53277566.600665726</v>
      </c>
      <c r="K114" s="39">
        <f t="shared" ca="1" si="6"/>
        <v>-24322804</v>
      </c>
      <c r="L114" s="39">
        <f t="shared" ca="1" si="7"/>
        <v>-2619920</v>
      </c>
    </row>
    <row r="115" spans="3:12">
      <c r="C115">
        <f t="shared" si="4"/>
        <v>2021</v>
      </c>
      <c r="D115">
        <f t="shared" si="5"/>
        <v>1</v>
      </c>
      <c r="E115" s="36">
        <f ca="1">OFFSET(values!$P$32,D115,0)</f>
        <v>8.4710319700313036E-2</v>
      </c>
      <c r="F115" s="36">
        <f ca="1">OFFSET(values!$Q$32,D115,0)</f>
        <v>5.3272819405582851E-2</v>
      </c>
      <c r="H115" s="37">
        <f>IF(ISERROR(HLOOKUP(C115,'Cum Mtr F''Cast kWh (Exog Adj)'!$G$2:$N$31,30,FALSE)),H114,HLOOKUP(C115,'Cum Mtr F''Cast kWh (Exog Adj)'!$G$2:$N$31,30,FALSE))</f>
        <v>313633406.71668965</v>
      </c>
      <c r="I115" s="37">
        <f>IF(ISERROR(HLOOKUP(C115,'Cum Mtr F''Cast kWh (Exog Adj)'!$F$2:$N$51,50,FALSE)),I114,HLOOKUP(C115,'Cum Mtr F''Cast kWh (Exog Adj)'!$F$2:$N$51,50,FALSE))</f>
        <v>53277566.600665726</v>
      </c>
      <c r="K115" s="39">
        <f t="shared" ca="1" si="6"/>
        <v>-26567986</v>
      </c>
      <c r="L115" s="39">
        <f t="shared" ca="1" si="7"/>
        <v>-2838246</v>
      </c>
    </row>
    <row r="116" spans="3:12">
      <c r="C116">
        <f t="shared" si="4"/>
        <v>2021</v>
      </c>
      <c r="D116">
        <f t="shared" si="5"/>
        <v>2</v>
      </c>
      <c r="E116" s="36">
        <f ca="1">OFFSET(values!$P$32,D116,0)</f>
        <v>5.9270282752604299E-2</v>
      </c>
      <c r="F116" s="36">
        <f ca="1">OFFSET(values!$Q$32,D116,0)</f>
        <v>3.7013373284275924E-2</v>
      </c>
      <c r="H116" s="37">
        <f>IF(ISERROR(HLOOKUP(C116,'Cum Mtr F''Cast kWh (Exog Adj)'!$G$2:$N$31,30,FALSE)),H115,HLOOKUP(C116,'Cum Mtr F''Cast kWh (Exog Adj)'!$G$2:$N$31,30,FALSE))</f>
        <v>313633406.71668965</v>
      </c>
      <c r="I116" s="37">
        <f>IF(ISERROR(HLOOKUP(C116,'Cum Mtr F''Cast kWh (Exog Adj)'!$F$2:$N$51,50,FALSE)),I115,HLOOKUP(C116,'Cum Mtr F''Cast kWh (Exog Adj)'!$F$2:$N$51,50,FALSE))</f>
        <v>53277566.600665726</v>
      </c>
      <c r="K116" s="39">
        <f t="shared" ca="1" si="6"/>
        <v>-18589141</v>
      </c>
      <c r="L116" s="39">
        <f t="shared" ca="1" si="7"/>
        <v>-1971982</v>
      </c>
    </row>
    <row r="117" spans="3:12">
      <c r="C117">
        <f t="shared" si="4"/>
        <v>2021</v>
      </c>
      <c r="D117">
        <f t="shared" si="5"/>
        <v>3</v>
      </c>
      <c r="E117" s="36">
        <f ca="1">OFFSET(values!$P$32,D117,0)</f>
        <v>4.0167804177143739E-2</v>
      </c>
      <c r="F117" s="36">
        <f ca="1">OFFSET(values!$Q$32,D117,0)</f>
        <v>3.5515212937055236E-2</v>
      </c>
      <c r="H117" s="37">
        <f>IF(ISERROR(HLOOKUP(C117,'Cum Mtr F''Cast kWh (Exog Adj)'!$G$2:$N$31,30,FALSE)),H116,HLOOKUP(C117,'Cum Mtr F''Cast kWh (Exog Adj)'!$G$2:$N$31,30,FALSE))</f>
        <v>313633406.71668965</v>
      </c>
      <c r="I117" s="37">
        <f>IF(ISERROR(HLOOKUP(C117,'Cum Mtr F''Cast kWh (Exog Adj)'!$F$2:$N$51,50,FALSE)),I116,HLOOKUP(C117,'Cum Mtr F''Cast kWh (Exog Adj)'!$F$2:$N$51,50,FALSE))</f>
        <v>53277566.600665726</v>
      </c>
      <c r="K117" s="39">
        <f t="shared" ca="1" si="6"/>
        <v>-12597965</v>
      </c>
      <c r="L117" s="39">
        <f t="shared" ca="1" si="7"/>
        <v>-1892164</v>
      </c>
    </row>
    <row r="118" spans="3:12">
      <c r="C118">
        <f t="shared" si="4"/>
        <v>2021</v>
      </c>
      <c r="D118">
        <f t="shared" si="5"/>
        <v>4</v>
      </c>
      <c r="E118" s="36">
        <f ca="1">OFFSET(values!$P$32,D118,0)</f>
        <v>3.88720685585262E-2</v>
      </c>
      <c r="F118" s="36">
        <f ca="1">OFFSET(values!$Q$32,D118,0)</f>
        <v>5.0232435171517327E-2</v>
      </c>
      <c r="H118" s="37">
        <f>IF(ISERROR(HLOOKUP(C118,'Cum Mtr F''Cast kWh (Exog Adj)'!$G$2:$N$31,30,FALSE)),H117,HLOOKUP(C118,'Cum Mtr F''Cast kWh (Exog Adj)'!$G$2:$N$31,30,FALSE))</f>
        <v>313633406.71668965</v>
      </c>
      <c r="I118" s="37">
        <f>IF(ISERROR(HLOOKUP(C118,'Cum Mtr F''Cast kWh (Exog Adj)'!$F$2:$N$51,50,FALSE)),I117,HLOOKUP(C118,'Cum Mtr F''Cast kWh (Exog Adj)'!$F$2:$N$51,50,FALSE))</f>
        <v>53277566.600665726</v>
      </c>
      <c r="K118" s="39">
        <f t="shared" ca="1" si="6"/>
        <v>-12191579</v>
      </c>
      <c r="L118" s="39">
        <f t="shared" ca="1" si="7"/>
        <v>-2676262</v>
      </c>
    </row>
    <row r="119" spans="3:12">
      <c r="C119">
        <f t="shared" si="4"/>
        <v>2021</v>
      </c>
      <c r="D119">
        <f t="shared" si="5"/>
        <v>5</v>
      </c>
      <c r="E119" s="36">
        <f ca="1">OFFSET(values!$P$32,D119,0)</f>
        <v>8.3914917637399292E-2</v>
      </c>
      <c r="F119" s="36">
        <f ca="1">OFFSET(values!$Q$32,D119,0)</f>
        <v>0.10176474476194673</v>
      </c>
      <c r="H119" s="37">
        <f>IF(ISERROR(HLOOKUP(C119,'Cum Mtr F''Cast kWh (Exog Adj)'!$G$2:$N$31,30,FALSE)),H118,HLOOKUP(C119,'Cum Mtr F''Cast kWh (Exog Adj)'!$G$2:$N$31,30,FALSE))</f>
        <v>313633406.71668965</v>
      </c>
      <c r="I119" s="37">
        <f>IF(ISERROR(HLOOKUP(C119,'Cum Mtr F''Cast kWh (Exog Adj)'!$F$2:$N$51,50,FALSE)),I118,HLOOKUP(C119,'Cum Mtr F''Cast kWh (Exog Adj)'!$F$2:$N$51,50,FALSE))</f>
        <v>53277566.600665726</v>
      </c>
      <c r="K119" s="39">
        <f t="shared" ca="1" si="6"/>
        <v>-26318521</v>
      </c>
      <c r="L119" s="39">
        <f t="shared" ca="1" si="7"/>
        <v>-5421778</v>
      </c>
    </row>
    <row r="120" spans="3:12">
      <c r="C120">
        <f t="shared" si="4"/>
        <v>2021</v>
      </c>
      <c r="D120">
        <f t="shared" si="5"/>
        <v>6</v>
      </c>
      <c r="E120" s="36">
        <f ca="1">OFFSET(values!$P$32,D120,0)</f>
        <v>0.12623800482372863</v>
      </c>
      <c r="F120" s="36">
        <f ca="1">OFFSET(values!$Q$32,D120,0)</f>
        <v>0.14012205600475885</v>
      </c>
      <c r="H120" s="37">
        <f>IF(ISERROR(HLOOKUP(C120,'Cum Mtr F''Cast kWh (Exog Adj)'!$G$2:$N$31,30,FALSE)),H119,HLOOKUP(C120,'Cum Mtr F''Cast kWh (Exog Adj)'!$G$2:$N$31,30,FALSE))</f>
        <v>313633406.71668965</v>
      </c>
      <c r="I120" s="37">
        <f>IF(ISERROR(HLOOKUP(C120,'Cum Mtr F''Cast kWh (Exog Adj)'!$F$2:$N$51,50,FALSE)),I119,HLOOKUP(C120,'Cum Mtr F''Cast kWh (Exog Adj)'!$F$2:$N$51,50,FALSE))</f>
        <v>53277566.600665726</v>
      </c>
      <c r="K120" s="39">
        <f t="shared" ca="1" si="6"/>
        <v>-39592456</v>
      </c>
      <c r="L120" s="39">
        <f t="shared" ca="1" si="7"/>
        <v>-7465362</v>
      </c>
    </row>
    <row r="121" spans="3:12">
      <c r="C121">
        <f t="shared" si="4"/>
        <v>2021</v>
      </c>
      <c r="D121">
        <f t="shared" si="5"/>
        <v>7</v>
      </c>
      <c r="E121" s="36">
        <f ca="1">OFFSET(values!$P$32,D121,0)</f>
        <v>0.14317237132447272</v>
      </c>
      <c r="F121" s="36">
        <f ca="1">OFFSET(values!$Q$32,D121,0)</f>
        <v>0.15572054903170371</v>
      </c>
      <c r="H121" s="37">
        <f>IF(ISERROR(HLOOKUP(C121,'Cum Mtr F''Cast kWh (Exog Adj)'!$G$2:$N$31,30,FALSE)),H120,HLOOKUP(C121,'Cum Mtr F''Cast kWh (Exog Adj)'!$G$2:$N$31,30,FALSE))</f>
        <v>313633406.71668965</v>
      </c>
      <c r="I121" s="37">
        <f>IF(ISERROR(HLOOKUP(C121,'Cum Mtr F''Cast kWh (Exog Adj)'!$F$2:$N$51,50,FALSE)),I120,HLOOKUP(C121,'Cum Mtr F''Cast kWh (Exog Adj)'!$F$2:$N$51,50,FALSE))</f>
        <v>53277566.600665726</v>
      </c>
      <c r="K121" s="39">
        <f t="shared" ca="1" si="6"/>
        <v>-44903639</v>
      </c>
      <c r="L121" s="39">
        <f t="shared" ca="1" si="7"/>
        <v>-8296412</v>
      </c>
    </row>
    <row r="122" spans="3:12">
      <c r="C122">
        <f t="shared" si="4"/>
        <v>2021</v>
      </c>
      <c r="D122">
        <f t="shared" si="5"/>
        <v>8</v>
      </c>
      <c r="E122" s="36">
        <f ca="1">OFFSET(values!$P$32,D122,0)</f>
        <v>0.13800225791553344</v>
      </c>
      <c r="F122" s="36">
        <f ca="1">OFFSET(values!$Q$32,D122,0)</f>
        <v>0.15128114741457183</v>
      </c>
      <c r="H122" s="37">
        <f>IF(ISERROR(HLOOKUP(C122,'Cum Mtr F''Cast kWh (Exog Adj)'!$G$2:$N$31,30,FALSE)),H121,HLOOKUP(C122,'Cum Mtr F''Cast kWh (Exog Adj)'!$G$2:$N$31,30,FALSE))</f>
        <v>313633406.71668965</v>
      </c>
      <c r="I122" s="37">
        <f>IF(ISERROR(HLOOKUP(C122,'Cum Mtr F''Cast kWh (Exog Adj)'!$F$2:$N$51,50,FALSE)),I121,HLOOKUP(C122,'Cum Mtr F''Cast kWh (Exog Adj)'!$F$2:$N$51,50,FALSE))</f>
        <v>53277566.600665726</v>
      </c>
      <c r="K122" s="39">
        <f t="shared" ca="1" si="6"/>
        <v>-43282118</v>
      </c>
      <c r="L122" s="39">
        <f t="shared" ca="1" si="7"/>
        <v>-8059891</v>
      </c>
    </row>
    <row r="123" spans="3:12">
      <c r="C123">
        <f t="shared" si="4"/>
        <v>2021</v>
      </c>
      <c r="D123">
        <f t="shared" si="5"/>
        <v>9</v>
      </c>
      <c r="E123" s="36">
        <f ca="1">OFFSET(values!$P$32,D123,0)</f>
        <v>0.10507004669779853</v>
      </c>
      <c r="F123" s="36">
        <f ca="1">OFFSET(values!$Q$32,D123,0)</f>
        <v>0.12095441626825883</v>
      </c>
      <c r="H123" s="37">
        <f>IF(ISERROR(HLOOKUP(C123,'Cum Mtr F''Cast kWh (Exog Adj)'!$G$2:$N$31,30,FALSE)),H122,HLOOKUP(C123,'Cum Mtr F''Cast kWh (Exog Adj)'!$G$2:$N$31,30,FALSE))</f>
        <v>313633406.71668965</v>
      </c>
      <c r="I123" s="37">
        <f>IF(ISERROR(HLOOKUP(C123,'Cum Mtr F''Cast kWh (Exog Adj)'!$F$2:$N$51,50,FALSE)),I122,HLOOKUP(C123,'Cum Mtr F''Cast kWh (Exog Adj)'!$F$2:$N$51,50,FALSE))</f>
        <v>53277566.600665726</v>
      </c>
      <c r="K123" s="39">
        <f t="shared" ca="1" si="6"/>
        <v>-32953477</v>
      </c>
      <c r="L123" s="39">
        <f t="shared" ca="1" si="7"/>
        <v>-6444157</v>
      </c>
    </row>
    <row r="124" spans="3:12">
      <c r="C124">
        <f t="shared" si="4"/>
        <v>2021</v>
      </c>
      <c r="D124">
        <f t="shared" si="5"/>
        <v>10</v>
      </c>
      <c r="E124" s="36">
        <f ca="1">OFFSET(values!$P$32,D124,0)</f>
        <v>5.6075845435418485E-2</v>
      </c>
      <c r="F124" s="36">
        <f ca="1">OFFSET(values!$Q$32,D124,0)</f>
        <v>6.7274009121152709E-2</v>
      </c>
      <c r="H124" s="37">
        <f>IF(ISERROR(HLOOKUP(C124,'Cum Mtr F''Cast kWh (Exog Adj)'!$G$2:$N$31,30,FALSE)),H123,HLOOKUP(C124,'Cum Mtr F''Cast kWh (Exog Adj)'!$G$2:$N$31,30,FALSE))</f>
        <v>313633406.71668965</v>
      </c>
      <c r="I124" s="37">
        <f>IF(ISERROR(HLOOKUP(C124,'Cum Mtr F''Cast kWh (Exog Adj)'!$F$2:$N$51,50,FALSE)),I123,HLOOKUP(C124,'Cum Mtr F''Cast kWh (Exog Adj)'!$F$2:$N$51,50,FALSE))</f>
        <v>53277566.600665726</v>
      </c>
      <c r="K124" s="39">
        <f t="shared" ca="1" si="6"/>
        <v>-17587258</v>
      </c>
      <c r="L124" s="39">
        <f t="shared" ca="1" si="7"/>
        <v>-3584196</v>
      </c>
    </row>
    <row r="125" spans="3:12">
      <c r="C125">
        <f t="shared" si="4"/>
        <v>2021</v>
      </c>
      <c r="D125">
        <f t="shared" si="5"/>
        <v>11</v>
      </c>
      <c r="E125" s="36">
        <f ca="1">OFFSET(values!$P$32,D125,0)</f>
        <v>4.6954379842972238E-2</v>
      </c>
      <c r="F125" s="36">
        <f ca="1">OFFSET(values!$Q$32,D125,0)</f>
        <v>3.7674326378637997E-2</v>
      </c>
      <c r="H125" s="37">
        <f>IF(ISERROR(HLOOKUP(C125,'Cum Mtr F''Cast kWh (Exog Adj)'!$G$2:$N$31,30,FALSE)),H124,HLOOKUP(C125,'Cum Mtr F''Cast kWh (Exog Adj)'!$G$2:$N$31,30,FALSE))</f>
        <v>313633406.71668965</v>
      </c>
      <c r="I125" s="37">
        <f>IF(ISERROR(HLOOKUP(C125,'Cum Mtr F''Cast kWh (Exog Adj)'!$F$2:$N$51,50,FALSE)),I124,HLOOKUP(C125,'Cum Mtr F''Cast kWh (Exog Adj)'!$F$2:$N$51,50,FALSE))</f>
        <v>53277566.600665726</v>
      </c>
      <c r="K125" s="39">
        <f t="shared" ca="1" si="6"/>
        <v>-14726462</v>
      </c>
      <c r="L125" s="39">
        <f t="shared" ca="1" si="7"/>
        <v>-2007196</v>
      </c>
    </row>
    <row r="126" spans="3:12">
      <c r="C126">
        <f t="shared" si="4"/>
        <v>2021</v>
      </c>
      <c r="D126">
        <f t="shared" si="5"/>
        <v>12</v>
      </c>
      <c r="E126" s="36">
        <f ca="1">OFFSET(values!$P$32,D126,0)</f>
        <v>7.7551701134089393E-2</v>
      </c>
      <c r="F126" s="36">
        <f ca="1">OFFSET(values!$Q$32,D126,0)</f>
        <v>4.9174910220538014E-2</v>
      </c>
      <c r="H126" s="37">
        <f>IF(ISERROR(HLOOKUP(C126,'Cum Mtr F''Cast kWh (Exog Adj)'!$G$2:$N$31,30,FALSE)),H125,HLOOKUP(C126,'Cum Mtr F''Cast kWh (Exog Adj)'!$G$2:$N$31,30,FALSE))</f>
        <v>313633406.71668965</v>
      </c>
      <c r="I126" s="37">
        <f>IF(ISERROR(HLOOKUP(C126,'Cum Mtr F''Cast kWh (Exog Adj)'!$F$2:$N$51,50,FALSE)),I125,HLOOKUP(C126,'Cum Mtr F''Cast kWh (Exog Adj)'!$F$2:$N$51,50,FALSE))</f>
        <v>53277566.600665726</v>
      </c>
      <c r="K126" s="39">
        <f t="shared" ca="1" si="6"/>
        <v>-24322804</v>
      </c>
      <c r="L126" s="39">
        <f t="shared" ca="1" si="7"/>
        <v>-2619920</v>
      </c>
    </row>
    <row r="127" spans="3:12">
      <c r="C127">
        <f t="shared" si="4"/>
        <v>2022</v>
      </c>
      <c r="D127">
        <f t="shared" si="5"/>
        <v>1</v>
      </c>
      <c r="E127" s="36">
        <f ca="1">OFFSET(values!$P$32,D127,0)</f>
        <v>8.4710319700313036E-2</v>
      </c>
      <c r="F127" s="36">
        <f ca="1">OFFSET(values!$Q$32,D127,0)</f>
        <v>5.3272819405582851E-2</v>
      </c>
      <c r="H127" s="37">
        <f>IF(ISERROR(HLOOKUP(C127,'Cum Mtr F''Cast kWh (Exog Adj)'!$G$2:$N$31,30,FALSE)),H126,HLOOKUP(C127,'Cum Mtr F''Cast kWh (Exog Adj)'!$G$2:$N$31,30,FALSE))</f>
        <v>313633406.71668965</v>
      </c>
      <c r="I127" s="37">
        <f>IF(ISERROR(HLOOKUP(C127,'Cum Mtr F''Cast kWh (Exog Adj)'!$F$2:$N$51,50,FALSE)),I126,HLOOKUP(C127,'Cum Mtr F''Cast kWh (Exog Adj)'!$F$2:$N$51,50,FALSE))</f>
        <v>53277566.600665726</v>
      </c>
      <c r="K127" s="39">
        <f t="shared" ca="1" si="6"/>
        <v>-26567986</v>
      </c>
      <c r="L127" s="39">
        <f t="shared" ca="1" si="7"/>
        <v>-2838246</v>
      </c>
    </row>
    <row r="128" spans="3:12">
      <c r="C128">
        <f t="shared" si="4"/>
        <v>2022</v>
      </c>
      <c r="D128">
        <f t="shared" si="5"/>
        <v>2</v>
      </c>
      <c r="E128" s="36">
        <f ca="1">OFFSET(values!$P$32,D128,0)</f>
        <v>5.9270282752604299E-2</v>
      </c>
      <c r="F128" s="36">
        <f ca="1">OFFSET(values!$Q$32,D128,0)</f>
        <v>3.7013373284275924E-2</v>
      </c>
      <c r="H128" s="37">
        <f>IF(ISERROR(HLOOKUP(C128,'Cum Mtr F''Cast kWh (Exog Adj)'!$G$2:$N$31,30,FALSE)),H127,HLOOKUP(C128,'Cum Mtr F''Cast kWh (Exog Adj)'!$G$2:$N$31,30,FALSE))</f>
        <v>313633406.71668965</v>
      </c>
      <c r="I128" s="37">
        <f>IF(ISERROR(HLOOKUP(C128,'Cum Mtr F''Cast kWh (Exog Adj)'!$F$2:$N$51,50,FALSE)),I127,HLOOKUP(C128,'Cum Mtr F''Cast kWh (Exog Adj)'!$F$2:$N$51,50,FALSE))</f>
        <v>53277566.600665726</v>
      </c>
      <c r="K128" s="39">
        <f t="shared" ca="1" si="6"/>
        <v>-18589141</v>
      </c>
      <c r="L128" s="39">
        <f t="shared" ca="1" si="7"/>
        <v>-1971982</v>
      </c>
    </row>
    <row r="129" spans="3:12">
      <c r="C129">
        <f t="shared" si="4"/>
        <v>2022</v>
      </c>
      <c r="D129">
        <f t="shared" si="5"/>
        <v>3</v>
      </c>
      <c r="E129" s="36">
        <f ca="1">OFFSET(values!$P$32,D129,0)</f>
        <v>4.0167804177143739E-2</v>
      </c>
      <c r="F129" s="36">
        <f ca="1">OFFSET(values!$Q$32,D129,0)</f>
        <v>3.5515212937055236E-2</v>
      </c>
      <c r="H129" s="37">
        <f>IF(ISERROR(HLOOKUP(C129,'Cum Mtr F''Cast kWh (Exog Adj)'!$G$2:$N$31,30,FALSE)),H128,HLOOKUP(C129,'Cum Mtr F''Cast kWh (Exog Adj)'!$G$2:$N$31,30,FALSE))</f>
        <v>313633406.71668965</v>
      </c>
      <c r="I129" s="37">
        <f>IF(ISERROR(HLOOKUP(C129,'Cum Mtr F''Cast kWh (Exog Adj)'!$F$2:$N$51,50,FALSE)),I128,HLOOKUP(C129,'Cum Mtr F''Cast kWh (Exog Adj)'!$F$2:$N$51,50,FALSE))</f>
        <v>53277566.600665726</v>
      </c>
      <c r="K129" s="39">
        <f t="shared" ca="1" si="6"/>
        <v>-12597965</v>
      </c>
      <c r="L129" s="39">
        <f t="shared" ca="1" si="7"/>
        <v>-1892164</v>
      </c>
    </row>
    <row r="130" spans="3:12">
      <c r="C130">
        <f t="shared" si="4"/>
        <v>2022</v>
      </c>
      <c r="D130">
        <f t="shared" si="5"/>
        <v>4</v>
      </c>
      <c r="E130" s="36">
        <f ca="1">OFFSET(values!$P$32,D130,0)</f>
        <v>3.88720685585262E-2</v>
      </c>
      <c r="F130" s="36">
        <f ca="1">OFFSET(values!$Q$32,D130,0)</f>
        <v>5.0232435171517327E-2</v>
      </c>
      <c r="H130" s="37">
        <f>IF(ISERROR(HLOOKUP(C130,'Cum Mtr F''Cast kWh (Exog Adj)'!$G$2:$N$31,30,FALSE)),H129,HLOOKUP(C130,'Cum Mtr F''Cast kWh (Exog Adj)'!$G$2:$N$31,30,FALSE))</f>
        <v>313633406.71668965</v>
      </c>
      <c r="I130" s="37">
        <f>IF(ISERROR(HLOOKUP(C130,'Cum Mtr F''Cast kWh (Exog Adj)'!$F$2:$N$51,50,FALSE)),I129,HLOOKUP(C130,'Cum Mtr F''Cast kWh (Exog Adj)'!$F$2:$N$51,50,FALSE))</f>
        <v>53277566.600665726</v>
      </c>
      <c r="K130" s="39">
        <f t="shared" ca="1" si="6"/>
        <v>-12191579</v>
      </c>
      <c r="L130" s="39">
        <f t="shared" ca="1" si="7"/>
        <v>-2676262</v>
      </c>
    </row>
    <row r="131" spans="3:12">
      <c r="C131">
        <f t="shared" si="4"/>
        <v>2022</v>
      </c>
      <c r="D131">
        <f t="shared" si="5"/>
        <v>5</v>
      </c>
      <c r="E131" s="36">
        <f ca="1">OFFSET(values!$P$32,D131,0)</f>
        <v>8.3914917637399292E-2</v>
      </c>
      <c r="F131" s="36">
        <f ca="1">OFFSET(values!$Q$32,D131,0)</f>
        <v>0.10176474476194673</v>
      </c>
      <c r="H131" s="37">
        <f>IF(ISERROR(HLOOKUP(C131,'Cum Mtr F''Cast kWh (Exog Adj)'!$G$2:$N$31,30,FALSE)),H130,HLOOKUP(C131,'Cum Mtr F''Cast kWh (Exog Adj)'!$G$2:$N$31,30,FALSE))</f>
        <v>313633406.71668965</v>
      </c>
      <c r="I131" s="37">
        <f>IF(ISERROR(HLOOKUP(C131,'Cum Mtr F''Cast kWh (Exog Adj)'!$F$2:$N$51,50,FALSE)),I130,HLOOKUP(C131,'Cum Mtr F''Cast kWh (Exog Adj)'!$F$2:$N$51,50,FALSE))</f>
        <v>53277566.600665726</v>
      </c>
      <c r="K131" s="39">
        <f t="shared" ca="1" si="6"/>
        <v>-26318521</v>
      </c>
      <c r="L131" s="39">
        <f t="shared" ca="1" si="7"/>
        <v>-5421778</v>
      </c>
    </row>
    <row r="132" spans="3:12">
      <c r="C132">
        <f t="shared" si="4"/>
        <v>2022</v>
      </c>
      <c r="D132">
        <f t="shared" si="5"/>
        <v>6</v>
      </c>
      <c r="E132" s="36">
        <f ca="1">OFFSET(values!$P$32,D132,0)</f>
        <v>0.12623800482372863</v>
      </c>
      <c r="F132" s="36">
        <f ca="1">OFFSET(values!$Q$32,D132,0)</f>
        <v>0.14012205600475885</v>
      </c>
      <c r="H132" s="37">
        <f>IF(ISERROR(HLOOKUP(C132,'Cum Mtr F''Cast kWh (Exog Adj)'!$G$2:$N$31,30,FALSE)),H131,HLOOKUP(C132,'Cum Mtr F''Cast kWh (Exog Adj)'!$G$2:$N$31,30,FALSE))</f>
        <v>313633406.71668965</v>
      </c>
      <c r="I132" s="37">
        <f>IF(ISERROR(HLOOKUP(C132,'Cum Mtr F''Cast kWh (Exog Adj)'!$F$2:$N$51,50,FALSE)),I131,HLOOKUP(C132,'Cum Mtr F''Cast kWh (Exog Adj)'!$F$2:$N$51,50,FALSE))</f>
        <v>53277566.600665726</v>
      </c>
      <c r="K132" s="39">
        <f t="shared" ca="1" si="6"/>
        <v>-39592456</v>
      </c>
      <c r="L132" s="39">
        <f t="shared" ca="1" si="7"/>
        <v>-7465362</v>
      </c>
    </row>
    <row r="133" spans="3:12">
      <c r="C133">
        <f t="shared" si="4"/>
        <v>2022</v>
      </c>
      <c r="D133">
        <f t="shared" si="5"/>
        <v>7</v>
      </c>
      <c r="E133" s="36">
        <f ca="1">OFFSET(values!$P$32,D133,0)</f>
        <v>0.14317237132447272</v>
      </c>
      <c r="F133" s="36">
        <f ca="1">OFFSET(values!$Q$32,D133,0)</f>
        <v>0.15572054903170371</v>
      </c>
      <c r="H133" s="37">
        <f>IF(ISERROR(HLOOKUP(C133,'Cum Mtr F''Cast kWh (Exog Adj)'!$G$2:$N$31,30,FALSE)),H132,HLOOKUP(C133,'Cum Mtr F''Cast kWh (Exog Adj)'!$G$2:$N$31,30,FALSE))</f>
        <v>313633406.71668965</v>
      </c>
      <c r="I133" s="37">
        <f>IF(ISERROR(HLOOKUP(C133,'Cum Mtr F''Cast kWh (Exog Adj)'!$F$2:$N$51,50,FALSE)),I132,HLOOKUP(C133,'Cum Mtr F''Cast kWh (Exog Adj)'!$F$2:$N$51,50,FALSE))</f>
        <v>53277566.600665726</v>
      </c>
      <c r="K133" s="39">
        <f t="shared" ca="1" si="6"/>
        <v>-44903639</v>
      </c>
      <c r="L133" s="39">
        <f t="shared" ca="1" si="7"/>
        <v>-8296412</v>
      </c>
    </row>
    <row r="134" spans="3:12">
      <c r="C134">
        <f t="shared" si="4"/>
        <v>2022</v>
      </c>
      <c r="D134">
        <f t="shared" si="5"/>
        <v>8</v>
      </c>
      <c r="E134" s="36">
        <f ca="1">OFFSET(values!$P$32,D134,0)</f>
        <v>0.13800225791553344</v>
      </c>
      <c r="F134" s="36">
        <f ca="1">OFFSET(values!$Q$32,D134,0)</f>
        <v>0.15128114741457183</v>
      </c>
      <c r="H134" s="37">
        <f>IF(ISERROR(HLOOKUP(C134,'Cum Mtr F''Cast kWh (Exog Adj)'!$G$2:$N$31,30,FALSE)),H133,HLOOKUP(C134,'Cum Mtr F''Cast kWh (Exog Adj)'!$G$2:$N$31,30,FALSE))</f>
        <v>313633406.71668965</v>
      </c>
      <c r="I134" s="37">
        <f>IF(ISERROR(HLOOKUP(C134,'Cum Mtr F''Cast kWh (Exog Adj)'!$F$2:$N$51,50,FALSE)),I133,HLOOKUP(C134,'Cum Mtr F''Cast kWh (Exog Adj)'!$F$2:$N$51,50,FALSE))</f>
        <v>53277566.600665726</v>
      </c>
      <c r="K134" s="39">
        <f t="shared" ca="1" si="6"/>
        <v>-43282118</v>
      </c>
      <c r="L134" s="39">
        <f t="shared" ca="1" si="7"/>
        <v>-8059891</v>
      </c>
    </row>
    <row r="135" spans="3:12">
      <c r="C135">
        <f t="shared" ref="C135:C198" si="8">IF(D135=1,C134+1,C134)</f>
        <v>2022</v>
      </c>
      <c r="D135">
        <f t="shared" ref="D135:D198" si="9">IF(D134=12,1,D134+1)</f>
        <v>9</v>
      </c>
      <c r="E135" s="36">
        <f ca="1">OFFSET(values!$P$32,D135,0)</f>
        <v>0.10507004669779853</v>
      </c>
      <c r="F135" s="36">
        <f ca="1">OFFSET(values!$Q$32,D135,0)</f>
        <v>0.12095441626825883</v>
      </c>
      <c r="H135" s="37">
        <f>IF(ISERROR(HLOOKUP(C135,'Cum Mtr F''Cast kWh (Exog Adj)'!$G$2:$N$31,30,FALSE)),H134,HLOOKUP(C135,'Cum Mtr F''Cast kWh (Exog Adj)'!$G$2:$N$31,30,FALSE))</f>
        <v>313633406.71668965</v>
      </c>
      <c r="I135" s="37">
        <f>IF(ISERROR(HLOOKUP(C135,'Cum Mtr F''Cast kWh (Exog Adj)'!$F$2:$N$51,50,FALSE)),I134,HLOOKUP(C135,'Cum Mtr F''Cast kWh (Exog Adj)'!$F$2:$N$51,50,FALSE))</f>
        <v>53277566.600665726</v>
      </c>
      <c r="K135" s="39">
        <f t="shared" ca="1" si="6"/>
        <v>-32953477</v>
      </c>
      <c r="L135" s="39">
        <f t="shared" ca="1" si="7"/>
        <v>-6444157</v>
      </c>
    </row>
    <row r="136" spans="3:12">
      <c r="C136">
        <f t="shared" si="8"/>
        <v>2022</v>
      </c>
      <c r="D136">
        <f t="shared" si="9"/>
        <v>10</v>
      </c>
      <c r="E136" s="36">
        <f ca="1">OFFSET(values!$P$32,D136,0)</f>
        <v>5.6075845435418485E-2</v>
      </c>
      <c r="F136" s="36">
        <f ca="1">OFFSET(values!$Q$32,D136,0)</f>
        <v>6.7274009121152709E-2</v>
      </c>
      <c r="H136" s="37">
        <f>IF(ISERROR(HLOOKUP(C136,'Cum Mtr F''Cast kWh (Exog Adj)'!$G$2:$N$31,30,FALSE)),H135,HLOOKUP(C136,'Cum Mtr F''Cast kWh (Exog Adj)'!$G$2:$N$31,30,FALSE))</f>
        <v>313633406.71668965</v>
      </c>
      <c r="I136" s="37">
        <f>IF(ISERROR(HLOOKUP(C136,'Cum Mtr F''Cast kWh (Exog Adj)'!$F$2:$N$51,50,FALSE)),I135,HLOOKUP(C136,'Cum Mtr F''Cast kWh (Exog Adj)'!$F$2:$N$51,50,FALSE))</f>
        <v>53277566.600665726</v>
      </c>
      <c r="K136" s="39">
        <f t="shared" ca="1" si="6"/>
        <v>-17587258</v>
      </c>
      <c r="L136" s="39">
        <f t="shared" ca="1" si="7"/>
        <v>-3584196</v>
      </c>
    </row>
    <row r="137" spans="3:12">
      <c r="C137">
        <f t="shared" si="8"/>
        <v>2022</v>
      </c>
      <c r="D137">
        <f t="shared" si="9"/>
        <v>11</v>
      </c>
      <c r="E137" s="36">
        <f ca="1">OFFSET(values!$P$32,D137,0)</f>
        <v>4.6954379842972238E-2</v>
      </c>
      <c r="F137" s="36">
        <f ca="1">OFFSET(values!$Q$32,D137,0)</f>
        <v>3.7674326378637997E-2</v>
      </c>
      <c r="H137" s="37">
        <f>IF(ISERROR(HLOOKUP(C137,'Cum Mtr F''Cast kWh (Exog Adj)'!$G$2:$N$31,30,FALSE)),H136,HLOOKUP(C137,'Cum Mtr F''Cast kWh (Exog Adj)'!$G$2:$N$31,30,FALSE))</f>
        <v>313633406.71668965</v>
      </c>
      <c r="I137" s="37">
        <f>IF(ISERROR(HLOOKUP(C137,'Cum Mtr F''Cast kWh (Exog Adj)'!$F$2:$N$51,50,FALSE)),I136,HLOOKUP(C137,'Cum Mtr F''Cast kWh (Exog Adj)'!$F$2:$N$51,50,FALSE))</f>
        <v>53277566.600665726</v>
      </c>
      <c r="K137" s="39">
        <f t="shared" ca="1" si="6"/>
        <v>-14726462</v>
      </c>
      <c r="L137" s="39">
        <f t="shared" ca="1" si="7"/>
        <v>-2007196</v>
      </c>
    </row>
    <row r="138" spans="3:12">
      <c r="C138">
        <f t="shared" si="8"/>
        <v>2022</v>
      </c>
      <c r="D138">
        <f t="shared" si="9"/>
        <v>12</v>
      </c>
      <c r="E138" s="36">
        <f ca="1">OFFSET(values!$P$32,D138,0)</f>
        <v>7.7551701134089393E-2</v>
      </c>
      <c r="F138" s="36">
        <f ca="1">OFFSET(values!$Q$32,D138,0)</f>
        <v>4.9174910220538014E-2</v>
      </c>
      <c r="H138" s="37">
        <f>IF(ISERROR(HLOOKUP(C138,'Cum Mtr F''Cast kWh (Exog Adj)'!$G$2:$N$31,30,FALSE)),H137,HLOOKUP(C138,'Cum Mtr F''Cast kWh (Exog Adj)'!$G$2:$N$31,30,FALSE))</f>
        <v>313633406.71668965</v>
      </c>
      <c r="I138" s="37">
        <f>IF(ISERROR(HLOOKUP(C138,'Cum Mtr F''Cast kWh (Exog Adj)'!$F$2:$N$51,50,FALSE)),I137,HLOOKUP(C138,'Cum Mtr F''Cast kWh (Exog Adj)'!$F$2:$N$51,50,FALSE))</f>
        <v>53277566.600665726</v>
      </c>
      <c r="K138" s="39">
        <f t="shared" ca="1" si="6"/>
        <v>-24322804</v>
      </c>
      <c r="L138" s="39">
        <f t="shared" ca="1" si="7"/>
        <v>-2619920</v>
      </c>
    </row>
    <row r="139" spans="3:12">
      <c r="C139">
        <f t="shared" si="8"/>
        <v>2023</v>
      </c>
      <c r="D139">
        <f t="shared" si="9"/>
        <v>1</v>
      </c>
      <c r="E139" s="36">
        <f ca="1">OFFSET(values!$P$32,D139,0)</f>
        <v>8.4710319700313036E-2</v>
      </c>
      <c r="F139" s="36">
        <f ca="1">OFFSET(values!$Q$32,D139,0)</f>
        <v>5.3272819405582851E-2</v>
      </c>
      <c r="H139" s="37">
        <f>IF(ISERROR(HLOOKUP(C139,'Cum Mtr F''Cast kWh (Exog Adj)'!$G$2:$N$31,30,FALSE)),H138,HLOOKUP(C139,'Cum Mtr F''Cast kWh (Exog Adj)'!$G$2:$N$31,30,FALSE))</f>
        <v>313633406.71668965</v>
      </c>
      <c r="I139" s="37">
        <f>IF(ISERROR(HLOOKUP(C139,'Cum Mtr F''Cast kWh (Exog Adj)'!$F$2:$N$51,50,FALSE)),I138,HLOOKUP(C139,'Cum Mtr F''Cast kWh (Exog Adj)'!$F$2:$N$51,50,FALSE))</f>
        <v>53277566.600665726</v>
      </c>
      <c r="K139" s="39">
        <f t="shared" ca="1" si="6"/>
        <v>-26567986</v>
      </c>
      <c r="L139" s="39">
        <f t="shared" ca="1" si="7"/>
        <v>-2838246</v>
      </c>
    </row>
    <row r="140" spans="3:12">
      <c r="C140">
        <f t="shared" si="8"/>
        <v>2023</v>
      </c>
      <c r="D140">
        <f t="shared" si="9"/>
        <v>2</v>
      </c>
      <c r="E140" s="36">
        <f ca="1">OFFSET(values!$P$32,D140,0)</f>
        <v>5.9270282752604299E-2</v>
      </c>
      <c r="F140" s="36">
        <f ca="1">OFFSET(values!$Q$32,D140,0)</f>
        <v>3.7013373284275924E-2</v>
      </c>
      <c r="H140" s="37">
        <f>IF(ISERROR(HLOOKUP(C140,'Cum Mtr F''Cast kWh (Exog Adj)'!$G$2:$N$31,30,FALSE)),H139,HLOOKUP(C140,'Cum Mtr F''Cast kWh (Exog Adj)'!$G$2:$N$31,30,FALSE))</f>
        <v>313633406.71668965</v>
      </c>
      <c r="I140" s="37">
        <f>IF(ISERROR(HLOOKUP(C140,'Cum Mtr F''Cast kWh (Exog Adj)'!$F$2:$N$51,50,FALSE)),I139,HLOOKUP(C140,'Cum Mtr F''Cast kWh (Exog Adj)'!$F$2:$N$51,50,FALSE))</f>
        <v>53277566.600665726</v>
      </c>
      <c r="K140" s="39">
        <f t="shared" ca="1" si="6"/>
        <v>-18589141</v>
      </c>
      <c r="L140" s="39">
        <f t="shared" ca="1" si="7"/>
        <v>-1971982</v>
      </c>
    </row>
    <row r="141" spans="3:12">
      <c r="C141">
        <f t="shared" si="8"/>
        <v>2023</v>
      </c>
      <c r="D141">
        <f t="shared" si="9"/>
        <v>3</v>
      </c>
      <c r="E141" s="36">
        <f ca="1">OFFSET(values!$P$32,D141,0)</f>
        <v>4.0167804177143739E-2</v>
      </c>
      <c r="F141" s="36">
        <f ca="1">OFFSET(values!$Q$32,D141,0)</f>
        <v>3.5515212937055236E-2</v>
      </c>
      <c r="H141" s="37">
        <f>IF(ISERROR(HLOOKUP(C141,'Cum Mtr F''Cast kWh (Exog Adj)'!$G$2:$N$31,30,FALSE)),H140,HLOOKUP(C141,'Cum Mtr F''Cast kWh (Exog Adj)'!$G$2:$N$31,30,FALSE))</f>
        <v>313633406.71668965</v>
      </c>
      <c r="I141" s="37">
        <f>IF(ISERROR(HLOOKUP(C141,'Cum Mtr F''Cast kWh (Exog Adj)'!$F$2:$N$51,50,FALSE)),I140,HLOOKUP(C141,'Cum Mtr F''Cast kWh (Exog Adj)'!$F$2:$N$51,50,FALSE))</f>
        <v>53277566.600665726</v>
      </c>
      <c r="K141" s="39">
        <f t="shared" ref="K141:K204" ca="1" si="10">-ROUND(E141*H141,0)</f>
        <v>-12597965</v>
      </c>
      <c r="L141" s="39">
        <f t="shared" ref="L141:L204" ca="1" si="11">-ROUND(F141*I141,0)</f>
        <v>-1892164</v>
      </c>
    </row>
    <row r="142" spans="3:12">
      <c r="C142">
        <f t="shared" si="8"/>
        <v>2023</v>
      </c>
      <c r="D142">
        <f t="shared" si="9"/>
        <v>4</v>
      </c>
      <c r="E142" s="36">
        <f ca="1">OFFSET(values!$P$32,D142,0)</f>
        <v>3.88720685585262E-2</v>
      </c>
      <c r="F142" s="36">
        <f ca="1">OFFSET(values!$Q$32,D142,0)</f>
        <v>5.0232435171517327E-2</v>
      </c>
      <c r="H142" s="37">
        <f>IF(ISERROR(HLOOKUP(C142,'Cum Mtr F''Cast kWh (Exog Adj)'!$G$2:$N$31,30,FALSE)),H141,HLOOKUP(C142,'Cum Mtr F''Cast kWh (Exog Adj)'!$G$2:$N$31,30,FALSE))</f>
        <v>313633406.71668965</v>
      </c>
      <c r="I142" s="37">
        <f>IF(ISERROR(HLOOKUP(C142,'Cum Mtr F''Cast kWh (Exog Adj)'!$F$2:$N$51,50,FALSE)),I141,HLOOKUP(C142,'Cum Mtr F''Cast kWh (Exog Adj)'!$F$2:$N$51,50,FALSE))</f>
        <v>53277566.600665726</v>
      </c>
      <c r="K142" s="39">
        <f t="shared" ca="1" si="10"/>
        <v>-12191579</v>
      </c>
      <c r="L142" s="39">
        <f t="shared" ca="1" si="11"/>
        <v>-2676262</v>
      </c>
    </row>
    <row r="143" spans="3:12">
      <c r="C143">
        <f t="shared" si="8"/>
        <v>2023</v>
      </c>
      <c r="D143">
        <f t="shared" si="9"/>
        <v>5</v>
      </c>
      <c r="E143" s="36">
        <f ca="1">OFFSET(values!$P$32,D143,0)</f>
        <v>8.3914917637399292E-2</v>
      </c>
      <c r="F143" s="36">
        <f ca="1">OFFSET(values!$Q$32,D143,0)</f>
        <v>0.10176474476194673</v>
      </c>
      <c r="H143" s="37">
        <f>IF(ISERROR(HLOOKUP(C143,'Cum Mtr F''Cast kWh (Exog Adj)'!$G$2:$N$31,30,FALSE)),H142,HLOOKUP(C143,'Cum Mtr F''Cast kWh (Exog Adj)'!$G$2:$N$31,30,FALSE))</f>
        <v>313633406.71668965</v>
      </c>
      <c r="I143" s="37">
        <f>IF(ISERROR(HLOOKUP(C143,'Cum Mtr F''Cast kWh (Exog Adj)'!$F$2:$N$51,50,FALSE)),I142,HLOOKUP(C143,'Cum Mtr F''Cast kWh (Exog Adj)'!$F$2:$N$51,50,FALSE))</f>
        <v>53277566.600665726</v>
      </c>
      <c r="K143" s="39">
        <f t="shared" ca="1" si="10"/>
        <v>-26318521</v>
      </c>
      <c r="L143" s="39">
        <f t="shared" ca="1" si="11"/>
        <v>-5421778</v>
      </c>
    </row>
    <row r="144" spans="3:12">
      <c r="C144">
        <f t="shared" si="8"/>
        <v>2023</v>
      </c>
      <c r="D144">
        <f t="shared" si="9"/>
        <v>6</v>
      </c>
      <c r="E144" s="36">
        <f ca="1">OFFSET(values!$P$32,D144,0)</f>
        <v>0.12623800482372863</v>
      </c>
      <c r="F144" s="36">
        <f ca="1">OFFSET(values!$Q$32,D144,0)</f>
        <v>0.14012205600475885</v>
      </c>
      <c r="H144" s="37">
        <f>IF(ISERROR(HLOOKUP(C144,'Cum Mtr F''Cast kWh (Exog Adj)'!$G$2:$N$31,30,FALSE)),H143,HLOOKUP(C144,'Cum Mtr F''Cast kWh (Exog Adj)'!$G$2:$N$31,30,FALSE))</f>
        <v>313633406.71668965</v>
      </c>
      <c r="I144" s="37">
        <f>IF(ISERROR(HLOOKUP(C144,'Cum Mtr F''Cast kWh (Exog Adj)'!$F$2:$N$51,50,FALSE)),I143,HLOOKUP(C144,'Cum Mtr F''Cast kWh (Exog Adj)'!$F$2:$N$51,50,FALSE))</f>
        <v>53277566.600665726</v>
      </c>
      <c r="K144" s="39">
        <f t="shared" ca="1" si="10"/>
        <v>-39592456</v>
      </c>
      <c r="L144" s="39">
        <f t="shared" ca="1" si="11"/>
        <v>-7465362</v>
      </c>
    </row>
    <row r="145" spans="3:12">
      <c r="C145">
        <f t="shared" si="8"/>
        <v>2023</v>
      </c>
      <c r="D145">
        <f t="shared" si="9"/>
        <v>7</v>
      </c>
      <c r="E145" s="36">
        <f ca="1">OFFSET(values!$P$32,D145,0)</f>
        <v>0.14317237132447272</v>
      </c>
      <c r="F145" s="36">
        <f ca="1">OFFSET(values!$Q$32,D145,0)</f>
        <v>0.15572054903170371</v>
      </c>
      <c r="H145" s="37">
        <f>IF(ISERROR(HLOOKUP(C145,'Cum Mtr F''Cast kWh (Exog Adj)'!$G$2:$N$31,30,FALSE)),H144,HLOOKUP(C145,'Cum Mtr F''Cast kWh (Exog Adj)'!$G$2:$N$31,30,FALSE))</f>
        <v>313633406.71668965</v>
      </c>
      <c r="I145" s="37">
        <f>IF(ISERROR(HLOOKUP(C145,'Cum Mtr F''Cast kWh (Exog Adj)'!$F$2:$N$51,50,FALSE)),I144,HLOOKUP(C145,'Cum Mtr F''Cast kWh (Exog Adj)'!$F$2:$N$51,50,FALSE))</f>
        <v>53277566.600665726</v>
      </c>
      <c r="K145" s="39">
        <f t="shared" ca="1" si="10"/>
        <v>-44903639</v>
      </c>
      <c r="L145" s="39">
        <f t="shared" ca="1" si="11"/>
        <v>-8296412</v>
      </c>
    </row>
    <row r="146" spans="3:12">
      <c r="C146">
        <f t="shared" si="8"/>
        <v>2023</v>
      </c>
      <c r="D146">
        <f t="shared" si="9"/>
        <v>8</v>
      </c>
      <c r="E146" s="36">
        <f ca="1">OFFSET(values!$P$32,D146,0)</f>
        <v>0.13800225791553344</v>
      </c>
      <c r="F146" s="36">
        <f ca="1">OFFSET(values!$Q$32,D146,0)</f>
        <v>0.15128114741457183</v>
      </c>
      <c r="H146" s="37">
        <f>IF(ISERROR(HLOOKUP(C146,'Cum Mtr F''Cast kWh (Exog Adj)'!$G$2:$N$31,30,FALSE)),H145,HLOOKUP(C146,'Cum Mtr F''Cast kWh (Exog Adj)'!$G$2:$N$31,30,FALSE))</f>
        <v>313633406.71668965</v>
      </c>
      <c r="I146" s="37">
        <f>IF(ISERROR(HLOOKUP(C146,'Cum Mtr F''Cast kWh (Exog Adj)'!$F$2:$N$51,50,FALSE)),I145,HLOOKUP(C146,'Cum Mtr F''Cast kWh (Exog Adj)'!$F$2:$N$51,50,FALSE))</f>
        <v>53277566.600665726</v>
      </c>
      <c r="K146" s="39">
        <f t="shared" ca="1" si="10"/>
        <v>-43282118</v>
      </c>
      <c r="L146" s="39">
        <f t="shared" ca="1" si="11"/>
        <v>-8059891</v>
      </c>
    </row>
    <row r="147" spans="3:12">
      <c r="C147">
        <f t="shared" si="8"/>
        <v>2023</v>
      </c>
      <c r="D147">
        <f t="shared" si="9"/>
        <v>9</v>
      </c>
      <c r="E147" s="36">
        <f ca="1">OFFSET(values!$P$32,D147,0)</f>
        <v>0.10507004669779853</v>
      </c>
      <c r="F147" s="36">
        <f ca="1">OFFSET(values!$Q$32,D147,0)</f>
        <v>0.12095441626825883</v>
      </c>
      <c r="H147" s="37">
        <f>IF(ISERROR(HLOOKUP(C147,'Cum Mtr F''Cast kWh (Exog Adj)'!$G$2:$N$31,30,FALSE)),H146,HLOOKUP(C147,'Cum Mtr F''Cast kWh (Exog Adj)'!$G$2:$N$31,30,FALSE))</f>
        <v>313633406.71668965</v>
      </c>
      <c r="I147" s="37">
        <f>IF(ISERROR(HLOOKUP(C147,'Cum Mtr F''Cast kWh (Exog Adj)'!$F$2:$N$51,50,FALSE)),I146,HLOOKUP(C147,'Cum Mtr F''Cast kWh (Exog Adj)'!$F$2:$N$51,50,FALSE))</f>
        <v>53277566.600665726</v>
      </c>
      <c r="K147" s="39">
        <f t="shared" ca="1" si="10"/>
        <v>-32953477</v>
      </c>
      <c r="L147" s="39">
        <f t="shared" ca="1" si="11"/>
        <v>-6444157</v>
      </c>
    </row>
    <row r="148" spans="3:12">
      <c r="C148">
        <f t="shared" si="8"/>
        <v>2023</v>
      </c>
      <c r="D148">
        <f t="shared" si="9"/>
        <v>10</v>
      </c>
      <c r="E148" s="36">
        <f ca="1">OFFSET(values!$P$32,D148,0)</f>
        <v>5.6075845435418485E-2</v>
      </c>
      <c r="F148" s="36">
        <f ca="1">OFFSET(values!$Q$32,D148,0)</f>
        <v>6.7274009121152709E-2</v>
      </c>
      <c r="H148" s="37">
        <f>IF(ISERROR(HLOOKUP(C148,'Cum Mtr F''Cast kWh (Exog Adj)'!$G$2:$N$31,30,FALSE)),H147,HLOOKUP(C148,'Cum Mtr F''Cast kWh (Exog Adj)'!$G$2:$N$31,30,FALSE))</f>
        <v>313633406.71668965</v>
      </c>
      <c r="I148" s="37">
        <f>IF(ISERROR(HLOOKUP(C148,'Cum Mtr F''Cast kWh (Exog Adj)'!$F$2:$N$51,50,FALSE)),I147,HLOOKUP(C148,'Cum Mtr F''Cast kWh (Exog Adj)'!$F$2:$N$51,50,FALSE))</f>
        <v>53277566.600665726</v>
      </c>
      <c r="K148" s="39">
        <f t="shared" ca="1" si="10"/>
        <v>-17587258</v>
      </c>
      <c r="L148" s="39">
        <f t="shared" ca="1" si="11"/>
        <v>-3584196</v>
      </c>
    </row>
    <row r="149" spans="3:12">
      <c r="C149">
        <f t="shared" si="8"/>
        <v>2023</v>
      </c>
      <c r="D149">
        <f t="shared" si="9"/>
        <v>11</v>
      </c>
      <c r="E149" s="36">
        <f ca="1">OFFSET(values!$P$32,D149,0)</f>
        <v>4.6954379842972238E-2</v>
      </c>
      <c r="F149" s="36">
        <f ca="1">OFFSET(values!$Q$32,D149,0)</f>
        <v>3.7674326378637997E-2</v>
      </c>
      <c r="H149" s="37">
        <f>IF(ISERROR(HLOOKUP(C149,'Cum Mtr F''Cast kWh (Exog Adj)'!$G$2:$N$31,30,FALSE)),H148,HLOOKUP(C149,'Cum Mtr F''Cast kWh (Exog Adj)'!$G$2:$N$31,30,FALSE))</f>
        <v>313633406.71668965</v>
      </c>
      <c r="I149" s="37">
        <f>IF(ISERROR(HLOOKUP(C149,'Cum Mtr F''Cast kWh (Exog Adj)'!$F$2:$N$51,50,FALSE)),I148,HLOOKUP(C149,'Cum Mtr F''Cast kWh (Exog Adj)'!$F$2:$N$51,50,FALSE))</f>
        <v>53277566.600665726</v>
      </c>
      <c r="K149" s="39">
        <f t="shared" ca="1" si="10"/>
        <v>-14726462</v>
      </c>
      <c r="L149" s="39">
        <f t="shared" ca="1" si="11"/>
        <v>-2007196</v>
      </c>
    </row>
    <row r="150" spans="3:12">
      <c r="C150">
        <f t="shared" si="8"/>
        <v>2023</v>
      </c>
      <c r="D150">
        <f t="shared" si="9"/>
        <v>12</v>
      </c>
      <c r="E150" s="36">
        <f ca="1">OFFSET(values!$P$32,D150,0)</f>
        <v>7.7551701134089393E-2</v>
      </c>
      <c r="F150" s="36">
        <f ca="1">OFFSET(values!$Q$32,D150,0)</f>
        <v>4.9174910220538014E-2</v>
      </c>
      <c r="H150" s="37">
        <f>IF(ISERROR(HLOOKUP(C150,'Cum Mtr F''Cast kWh (Exog Adj)'!$G$2:$N$31,30,FALSE)),H149,HLOOKUP(C150,'Cum Mtr F''Cast kWh (Exog Adj)'!$G$2:$N$31,30,FALSE))</f>
        <v>313633406.71668965</v>
      </c>
      <c r="I150" s="37">
        <f>IF(ISERROR(HLOOKUP(C150,'Cum Mtr F''Cast kWh (Exog Adj)'!$F$2:$N$51,50,FALSE)),I149,HLOOKUP(C150,'Cum Mtr F''Cast kWh (Exog Adj)'!$F$2:$N$51,50,FALSE))</f>
        <v>53277566.600665726</v>
      </c>
      <c r="K150" s="39">
        <f t="shared" ca="1" si="10"/>
        <v>-24322804</v>
      </c>
      <c r="L150" s="39">
        <f t="shared" ca="1" si="11"/>
        <v>-2619920</v>
      </c>
    </row>
    <row r="151" spans="3:12">
      <c r="C151">
        <f t="shared" si="8"/>
        <v>2024</v>
      </c>
      <c r="D151">
        <f t="shared" si="9"/>
        <v>1</v>
      </c>
      <c r="E151" s="36">
        <f ca="1">OFFSET(values!$P$32,D151,0)</f>
        <v>8.4710319700313036E-2</v>
      </c>
      <c r="F151" s="36">
        <f ca="1">OFFSET(values!$Q$32,D151,0)</f>
        <v>5.3272819405582851E-2</v>
      </c>
      <c r="H151" s="37">
        <f>IF(ISERROR(HLOOKUP(C151,'Cum Mtr F''Cast kWh (Exog Adj)'!$G$2:$N$31,30,FALSE)),H150,HLOOKUP(C151,'Cum Mtr F''Cast kWh (Exog Adj)'!$G$2:$N$31,30,FALSE))</f>
        <v>313633406.71668965</v>
      </c>
      <c r="I151" s="37">
        <f>IF(ISERROR(HLOOKUP(C151,'Cum Mtr F''Cast kWh (Exog Adj)'!$F$2:$N$51,50,FALSE)),I150,HLOOKUP(C151,'Cum Mtr F''Cast kWh (Exog Adj)'!$F$2:$N$51,50,FALSE))</f>
        <v>53277566.600665726</v>
      </c>
      <c r="K151" s="39">
        <f t="shared" ca="1" si="10"/>
        <v>-26567986</v>
      </c>
      <c r="L151" s="39">
        <f t="shared" ca="1" si="11"/>
        <v>-2838246</v>
      </c>
    </row>
    <row r="152" spans="3:12">
      <c r="C152">
        <f t="shared" si="8"/>
        <v>2024</v>
      </c>
      <c r="D152">
        <f t="shared" si="9"/>
        <v>2</v>
      </c>
      <c r="E152" s="36">
        <f ca="1">OFFSET(values!$P$32,D152,0)</f>
        <v>5.9270282752604299E-2</v>
      </c>
      <c r="F152" s="36">
        <f ca="1">OFFSET(values!$Q$32,D152,0)</f>
        <v>3.7013373284275924E-2</v>
      </c>
      <c r="H152" s="37">
        <f>IF(ISERROR(HLOOKUP(C152,'Cum Mtr F''Cast kWh (Exog Adj)'!$G$2:$N$31,30,FALSE)),H151,HLOOKUP(C152,'Cum Mtr F''Cast kWh (Exog Adj)'!$G$2:$N$31,30,FALSE))</f>
        <v>313633406.71668965</v>
      </c>
      <c r="I152" s="37">
        <f>IF(ISERROR(HLOOKUP(C152,'Cum Mtr F''Cast kWh (Exog Adj)'!$F$2:$N$51,50,FALSE)),I151,HLOOKUP(C152,'Cum Mtr F''Cast kWh (Exog Adj)'!$F$2:$N$51,50,FALSE))</f>
        <v>53277566.600665726</v>
      </c>
      <c r="K152" s="39">
        <f t="shared" ca="1" si="10"/>
        <v>-18589141</v>
      </c>
      <c r="L152" s="39">
        <f t="shared" ca="1" si="11"/>
        <v>-1971982</v>
      </c>
    </row>
    <row r="153" spans="3:12">
      <c r="C153">
        <f t="shared" si="8"/>
        <v>2024</v>
      </c>
      <c r="D153">
        <f t="shared" si="9"/>
        <v>3</v>
      </c>
      <c r="E153" s="36">
        <f ca="1">OFFSET(values!$P$32,D153,0)</f>
        <v>4.0167804177143739E-2</v>
      </c>
      <c r="F153" s="36">
        <f ca="1">OFFSET(values!$Q$32,D153,0)</f>
        <v>3.5515212937055236E-2</v>
      </c>
      <c r="H153" s="37">
        <f>IF(ISERROR(HLOOKUP(C153,'Cum Mtr F''Cast kWh (Exog Adj)'!$G$2:$N$31,30,FALSE)),H152,HLOOKUP(C153,'Cum Mtr F''Cast kWh (Exog Adj)'!$G$2:$N$31,30,FALSE))</f>
        <v>313633406.71668965</v>
      </c>
      <c r="I153" s="37">
        <f>IF(ISERROR(HLOOKUP(C153,'Cum Mtr F''Cast kWh (Exog Adj)'!$F$2:$N$51,50,FALSE)),I152,HLOOKUP(C153,'Cum Mtr F''Cast kWh (Exog Adj)'!$F$2:$N$51,50,FALSE))</f>
        <v>53277566.600665726</v>
      </c>
      <c r="K153" s="39">
        <f t="shared" ca="1" si="10"/>
        <v>-12597965</v>
      </c>
      <c r="L153" s="39">
        <f t="shared" ca="1" si="11"/>
        <v>-1892164</v>
      </c>
    </row>
    <row r="154" spans="3:12">
      <c r="C154">
        <f t="shared" si="8"/>
        <v>2024</v>
      </c>
      <c r="D154">
        <f t="shared" si="9"/>
        <v>4</v>
      </c>
      <c r="E154" s="36">
        <f ca="1">OFFSET(values!$P$32,D154,0)</f>
        <v>3.88720685585262E-2</v>
      </c>
      <c r="F154" s="36">
        <f ca="1">OFFSET(values!$Q$32,D154,0)</f>
        <v>5.0232435171517327E-2</v>
      </c>
      <c r="H154" s="37">
        <f>IF(ISERROR(HLOOKUP(C154,'Cum Mtr F''Cast kWh (Exog Adj)'!$G$2:$N$31,30,FALSE)),H153,HLOOKUP(C154,'Cum Mtr F''Cast kWh (Exog Adj)'!$G$2:$N$31,30,FALSE))</f>
        <v>313633406.71668965</v>
      </c>
      <c r="I154" s="37">
        <f>IF(ISERROR(HLOOKUP(C154,'Cum Mtr F''Cast kWh (Exog Adj)'!$F$2:$N$51,50,FALSE)),I153,HLOOKUP(C154,'Cum Mtr F''Cast kWh (Exog Adj)'!$F$2:$N$51,50,FALSE))</f>
        <v>53277566.600665726</v>
      </c>
      <c r="K154" s="39">
        <f t="shared" ca="1" si="10"/>
        <v>-12191579</v>
      </c>
      <c r="L154" s="39">
        <f t="shared" ca="1" si="11"/>
        <v>-2676262</v>
      </c>
    </row>
    <row r="155" spans="3:12">
      <c r="C155">
        <f t="shared" si="8"/>
        <v>2024</v>
      </c>
      <c r="D155">
        <f t="shared" si="9"/>
        <v>5</v>
      </c>
      <c r="E155" s="36">
        <f ca="1">OFFSET(values!$P$32,D155,0)</f>
        <v>8.3914917637399292E-2</v>
      </c>
      <c r="F155" s="36">
        <f ca="1">OFFSET(values!$Q$32,D155,0)</f>
        <v>0.10176474476194673</v>
      </c>
      <c r="H155" s="37">
        <f>IF(ISERROR(HLOOKUP(C155,'Cum Mtr F''Cast kWh (Exog Adj)'!$G$2:$N$31,30,FALSE)),H154,HLOOKUP(C155,'Cum Mtr F''Cast kWh (Exog Adj)'!$G$2:$N$31,30,FALSE))</f>
        <v>313633406.71668965</v>
      </c>
      <c r="I155" s="37">
        <f>IF(ISERROR(HLOOKUP(C155,'Cum Mtr F''Cast kWh (Exog Adj)'!$F$2:$N$51,50,FALSE)),I154,HLOOKUP(C155,'Cum Mtr F''Cast kWh (Exog Adj)'!$F$2:$N$51,50,FALSE))</f>
        <v>53277566.600665726</v>
      </c>
      <c r="K155" s="39">
        <f t="shared" ca="1" si="10"/>
        <v>-26318521</v>
      </c>
      <c r="L155" s="39">
        <f t="shared" ca="1" si="11"/>
        <v>-5421778</v>
      </c>
    </row>
    <row r="156" spans="3:12">
      <c r="C156">
        <f t="shared" si="8"/>
        <v>2024</v>
      </c>
      <c r="D156">
        <f t="shared" si="9"/>
        <v>6</v>
      </c>
      <c r="E156" s="36">
        <f ca="1">OFFSET(values!$P$32,D156,0)</f>
        <v>0.12623800482372863</v>
      </c>
      <c r="F156" s="36">
        <f ca="1">OFFSET(values!$Q$32,D156,0)</f>
        <v>0.14012205600475885</v>
      </c>
      <c r="H156" s="37">
        <f>IF(ISERROR(HLOOKUP(C156,'Cum Mtr F''Cast kWh (Exog Adj)'!$G$2:$N$31,30,FALSE)),H155,HLOOKUP(C156,'Cum Mtr F''Cast kWh (Exog Adj)'!$G$2:$N$31,30,FALSE))</f>
        <v>313633406.71668965</v>
      </c>
      <c r="I156" s="37">
        <f>IF(ISERROR(HLOOKUP(C156,'Cum Mtr F''Cast kWh (Exog Adj)'!$F$2:$N$51,50,FALSE)),I155,HLOOKUP(C156,'Cum Mtr F''Cast kWh (Exog Adj)'!$F$2:$N$51,50,FALSE))</f>
        <v>53277566.600665726</v>
      </c>
      <c r="K156" s="39">
        <f t="shared" ca="1" si="10"/>
        <v>-39592456</v>
      </c>
      <c r="L156" s="39">
        <f t="shared" ca="1" si="11"/>
        <v>-7465362</v>
      </c>
    </row>
    <row r="157" spans="3:12">
      <c r="C157">
        <f t="shared" si="8"/>
        <v>2024</v>
      </c>
      <c r="D157">
        <f t="shared" si="9"/>
        <v>7</v>
      </c>
      <c r="E157" s="36">
        <f ca="1">OFFSET(values!$P$32,D157,0)</f>
        <v>0.14317237132447272</v>
      </c>
      <c r="F157" s="36">
        <f ca="1">OFFSET(values!$Q$32,D157,0)</f>
        <v>0.15572054903170371</v>
      </c>
      <c r="H157" s="37">
        <f>IF(ISERROR(HLOOKUP(C157,'Cum Mtr F''Cast kWh (Exog Adj)'!$G$2:$N$31,30,FALSE)),H156,HLOOKUP(C157,'Cum Mtr F''Cast kWh (Exog Adj)'!$G$2:$N$31,30,FALSE))</f>
        <v>313633406.71668965</v>
      </c>
      <c r="I157" s="37">
        <f>IF(ISERROR(HLOOKUP(C157,'Cum Mtr F''Cast kWh (Exog Adj)'!$F$2:$N$51,50,FALSE)),I156,HLOOKUP(C157,'Cum Mtr F''Cast kWh (Exog Adj)'!$F$2:$N$51,50,FALSE))</f>
        <v>53277566.600665726</v>
      </c>
      <c r="K157" s="39">
        <f t="shared" ca="1" si="10"/>
        <v>-44903639</v>
      </c>
      <c r="L157" s="39">
        <f t="shared" ca="1" si="11"/>
        <v>-8296412</v>
      </c>
    </row>
    <row r="158" spans="3:12">
      <c r="C158">
        <f t="shared" si="8"/>
        <v>2024</v>
      </c>
      <c r="D158">
        <f t="shared" si="9"/>
        <v>8</v>
      </c>
      <c r="E158" s="36">
        <f ca="1">OFFSET(values!$P$32,D158,0)</f>
        <v>0.13800225791553344</v>
      </c>
      <c r="F158" s="36">
        <f ca="1">OFFSET(values!$Q$32,D158,0)</f>
        <v>0.15128114741457183</v>
      </c>
      <c r="H158" s="37">
        <f>IF(ISERROR(HLOOKUP(C158,'Cum Mtr F''Cast kWh (Exog Adj)'!$G$2:$N$31,30,FALSE)),H157,HLOOKUP(C158,'Cum Mtr F''Cast kWh (Exog Adj)'!$G$2:$N$31,30,FALSE))</f>
        <v>313633406.71668965</v>
      </c>
      <c r="I158" s="37">
        <f>IF(ISERROR(HLOOKUP(C158,'Cum Mtr F''Cast kWh (Exog Adj)'!$F$2:$N$51,50,FALSE)),I157,HLOOKUP(C158,'Cum Mtr F''Cast kWh (Exog Adj)'!$F$2:$N$51,50,FALSE))</f>
        <v>53277566.600665726</v>
      </c>
      <c r="K158" s="39">
        <f t="shared" ca="1" si="10"/>
        <v>-43282118</v>
      </c>
      <c r="L158" s="39">
        <f t="shared" ca="1" si="11"/>
        <v>-8059891</v>
      </c>
    </row>
    <row r="159" spans="3:12">
      <c r="C159">
        <f t="shared" si="8"/>
        <v>2024</v>
      </c>
      <c r="D159">
        <f t="shared" si="9"/>
        <v>9</v>
      </c>
      <c r="E159" s="36">
        <f ca="1">OFFSET(values!$P$32,D159,0)</f>
        <v>0.10507004669779853</v>
      </c>
      <c r="F159" s="36">
        <f ca="1">OFFSET(values!$Q$32,D159,0)</f>
        <v>0.12095441626825883</v>
      </c>
      <c r="H159" s="37">
        <f>IF(ISERROR(HLOOKUP(C159,'Cum Mtr F''Cast kWh (Exog Adj)'!$G$2:$N$31,30,FALSE)),H158,HLOOKUP(C159,'Cum Mtr F''Cast kWh (Exog Adj)'!$G$2:$N$31,30,FALSE))</f>
        <v>313633406.71668965</v>
      </c>
      <c r="I159" s="37">
        <f>IF(ISERROR(HLOOKUP(C159,'Cum Mtr F''Cast kWh (Exog Adj)'!$F$2:$N$51,50,FALSE)),I158,HLOOKUP(C159,'Cum Mtr F''Cast kWh (Exog Adj)'!$F$2:$N$51,50,FALSE))</f>
        <v>53277566.600665726</v>
      </c>
      <c r="K159" s="39">
        <f t="shared" ca="1" si="10"/>
        <v>-32953477</v>
      </c>
      <c r="L159" s="39">
        <f t="shared" ca="1" si="11"/>
        <v>-6444157</v>
      </c>
    </row>
    <row r="160" spans="3:12">
      <c r="C160">
        <f t="shared" si="8"/>
        <v>2024</v>
      </c>
      <c r="D160">
        <f t="shared" si="9"/>
        <v>10</v>
      </c>
      <c r="E160" s="36">
        <f ca="1">OFFSET(values!$P$32,D160,0)</f>
        <v>5.6075845435418485E-2</v>
      </c>
      <c r="F160" s="36">
        <f ca="1">OFFSET(values!$Q$32,D160,0)</f>
        <v>6.7274009121152709E-2</v>
      </c>
      <c r="H160" s="37">
        <f>IF(ISERROR(HLOOKUP(C160,'Cum Mtr F''Cast kWh (Exog Adj)'!$G$2:$N$31,30,FALSE)),H159,HLOOKUP(C160,'Cum Mtr F''Cast kWh (Exog Adj)'!$G$2:$N$31,30,FALSE))</f>
        <v>313633406.71668965</v>
      </c>
      <c r="I160" s="37">
        <f>IF(ISERROR(HLOOKUP(C160,'Cum Mtr F''Cast kWh (Exog Adj)'!$F$2:$N$51,50,FALSE)),I159,HLOOKUP(C160,'Cum Mtr F''Cast kWh (Exog Adj)'!$F$2:$N$51,50,FALSE))</f>
        <v>53277566.600665726</v>
      </c>
      <c r="K160" s="39">
        <f t="shared" ca="1" si="10"/>
        <v>-17587258</v>
      </c>
      <c r="L160" s="39">
        <f t="shared" ca="1" si="11"/>
        <v>-3584196</v>
      </c>
    </row>
    <row r="161" spans="3:12">
      <c r="C161">
        <f t="shared" si="8"/>
        <v>2024</v>
      </c>
      <c r="D161">
        <f t="shared" si="9"/>
        <v>11</v>
      </c>
      <c r="E161" s="36">
        <f ca="1">OFFSET(values!$P$32,D161,0)</f>
        <v>4.6954379842972238E-2</v>
      </c>
      <c r="F161" s="36">
        <f ca="1">OFFSET(values!$Q$32,D161,0)</f>
        <v>3.7674326378637997E-2</v>
      </c>
      <c r="H161" s="37">
        <f>IF(ISERROR(HLOOKUP(C161,'Cum Mtr F''Cast kWh (Exog Adj)'!$G$2:$N$31,30,FALSE)),H160,HLOOKUP(C161,'Cum Mtr F''Cast kWh (Exog Adj)'!$G$2:$N$31,30,FALSE))</f>
        <v>313633406.71668965</v>
      </c>
      <c r="I161" s="37">
        <f>IF(ISERROR(HLOOKUP(C161,'Cum Mtr F''Cast kWh (Exog Adj)'!$F$2:$N$51,50,FALSE)),I160,HLOOKUP(C161,'Cum Mtr F''Cast kWh (Exog Adj)'!$F$2:$N$51,50,FALSE))</f>
        <v>53277566.600665726</v>
      </c>
      <c r="K161" s="39">
        <f t="shared" ca="1" si="10"/>
        <v>-14726462</v>
      </c>
      <c r="L161" s="39">
        <f t="shared" ca="1" si="11"/>
        <v>-2007196</v>
      </c>
    </row>
    <row r="162" spans="3:12">
      <c r="C162">
        <f t="shared" si="8"/>
        <v>2024</v>
      </c>
      <c r="D162">
        <f t="shared" si="9"/>
        <v>12</v>
      </c>
      <c r="E162" s="36">
        <f ca="1">OFFSET(values!$P$32,D162,0)</f>
        <v>7.7551701134089393E-2</v>
      </c>
      <c r="F162" s="36">
        <f ca="1">OFFSET(values!$Q$32,D162,0)</f>
        <v>4.9174910220538014E-2</v>
      </c>
      <c r="H162" s="37">
        <f>IF(ISERROR(HLOOKUP(C162,'Cum Mtr F''Cast kWh (Exog Adj)'!$G$2:$N$31,30,FALSE)),H161,HLOOKUP(C162,'Cum Mtr F''Cast kWh (Exog Adj)'!$G$2:$N$31,30,FALSE))</f>
        <v>313633406.71668965</v>
      </c>
      <c r="I162" s="37">
        <f>IF(ISERROR(HLOOKUP(C162,'Cum Mtr F''Cast kWh (Exog Adj)'!$F$2:$N$51,50,FALSE)),I161,HLOOKUP(C162,'Cum Mtr F''Cast kWh (Exog Adj)'!$F$2:$N$51,50,FALSE))</f>
        <v>53277566.600665726</v>
      </c>
      <c r="K162" s="39">
        <f t="shared" ca="1" si="10"/>
        <v>-24322804</v>
      </c>
      <c r="L162" s="39">
        <f t="shared" ca="1" si="11"/>
        <v>-2619920</v>
      </c>
    </row>
    <row r="163" spans="3:12">
      <c r="C163">
        <f t="shared" si="8"/>
        <v>2025</v>
      </c>
      <c r="D163">
        <f t="shared" si="9"/>
        <v>1</v>
      </c>
      <c r="E163" s="36">
        <f ca="1">OFFSET(values!$P$32,D163,0)</f>
        <v>8.4710319700313036E-2</v>
      </c>
      <c r="F163" s="36">
        <f ca="1">OFFSET(values!$Q$32,D163,0)</f>
        <v>5.3272819405582851E-2</v>
      </c>
      <c r="H163" s="37">
        <f>IF(ISERROR(HLOOKUP(C163,'Cum Mtr F''Cast kWh (Exog Adj)'!$G$2:$N$31,30,FALSE)),H162,HLOOKUP(C163,'Cum Mtr F''Cast kWh (Exog Adj)'!$G$2:$N$31,30,FALSE))</f>
        <v>313633406.71668965</v>
      </c>
      <c r="I163" s="37">
        <f>IF(ISERROR(HLOOKUP(C163,'Cum Mtr F''Cast kWh (Exog Adj)'!$F$2:$N$51,50,FALSE)),I162,HLOOKUP(C163,'Cum Mtr F''Cast kWh (Exog Adj)'!$F$2:$N$51,50,FALSE))</f>
        <v>53277566.600665726</v>
      </c>
      <c r="K163" s="39">
        <f t="shared" ca="1" si="10"/>
        <v>-26567986</v>
      </c>
      <c r="L163" s="39">
        <f t="shared" ca="1" si="11"/>
        <v>-2838246</v>
      </c>
    </row>
    <row r="164" spans="3:12">
      <c r="C164">
        <f t="shared" si="8"/>
        <v>2025</v>
      </c>
      <c r="D164">
        <f t="shared" si="9"/>
        <v>2</v>
      </c>
      <c r="E164" s="36">
        <f ca="1">OFFSET(values!$P$32,D164,0)</f>
        <v>5.9270282752604299E-2</v>
      </c>
      <c r="F164" s="36">
        <f ca="1">OFFSET(values!$Q$32,D164,0)</f>
        <v>3.7013373284275924E-2</v>
      </c>
      <c r="H164" s="37">
        <f>IF(ISERROR(HLOOKUP(C164,'Cum Mtr F''Cast kWh (Exog Adj)'!$G$2:$N$31,30,FALSE)),H163,HLOOKUP(C164,'Cum Mtr F''Cast kWh (Exog Adj)'!$G$2:$N$31,30,FALSE))</f>
        <v>313633406.71668965</v>
      </c>
      <c r="I164" s="37">
        <f>IF(ISERROR(HLOOKUP(C164,'Cum Mtr F''Cast kWh (Exog Adj)'!$F$2:$N$51,50,FALSE)),I163,HLOOKUP(C164,'Cum Mtr F''Cast kWh (Exog Adj)'!$F$2:$N$51,50,FALSE))</f>
        <v>53277566.600665726</v>
      </c>
      <c r="K164" s="39">
        <f t="shared" ca="1" si="10"/>
        <v>-18589141</v>
      </c>
      <c r="L164" s="39">
        <f t="shared" ca="1" si="11"/>
        <v>-1971982</v>
      </c>
    </row>
    <row r="165" spans="3:12">
      <c r="C165">
        <f t="shared" si="8"/>
        <v>2025</v>
      </c>
      <c r="D165">
        <f t="shared" si="9"/>
        <v>3</v>
      </c>
      <c r="E165" s="36">
        <f ca="1">OFFSET(values!$P$32,D165,0)</f>
        <v>4.0167804177143739E-2</v>
      </c>
      <c r="F165" s="36">
        <f ca="1">OFFSET(values!$Q$32,D165,0)</f>
        <v>3.5515212937055236E-2</v>
      </c>
      <c r="H165" s="37">
        <f>IF(ISERROR(HLOOKUP(C165,'Cum Mtr F''Cast kWh (Exog Adj)'!$G$2:$N$31,30,FALSE)),H164,HLOOKUP(C165,'Cum Mtr F''Cast kWh (Exog Adj)'!$G$2:$N$31,30,FALSE))</f>
        <v>313633406.71668965</v>
      </c>
      <c r="I165" s="37">
        <f>IF(ISERROR(HLOOKUP(C165,'Cum Mtr F''Cast kWh (Exog Adj)'!$F$2:$N$51,50,FALSE)),I164,HLOOKUP(C165,'Cum Mtr F''Cast kWh (Exog Adj)'!$F$2:$N$51,50,FALSE))</f>
        <v>53277566.600665726</v>
      </c>
      <c r="K165" s="39">
        <f t="shared" ca="1" si="10"/>
        <v>-12597965</v>
      </c>
      <c r="L165" s="39">
        <f t="shared" ca="1" si="11"/>
        <v>-1892164</v>
      </c>
    </row>
    <row r="166" spans="3:12">
      <c r="C166">
        <f t="shared" si="8"/>
        <v>2025</v>
      </c>
      <c r="D166">
        <f t="shared" si="9"/>
        <v>4</v>
      </c>
      <c r="E166" s="36">
        <f ca="1">OFFSET(values!$P$32,D166,0)</f>
        <v>3.88720685585262E-2</v>
      </c>
      <c r="F166" s="36">
        <f ca="1">OFFSET(values!$Q$32,D166,0)</f>
        <v>5.0232435171517327E-2</v>
      </c>
      <c r="H166" s="37">
        <f>IF(ISERROR(HLOOKUP(C166,'Cum Mtr F''Cast kWh (Exog Adj)'!$G$2:$N$31,30,FALSE)),H165,HLOOKUP(C166,'Cum Mtr F''Cast kWh (Exog Adj)'!$G$2:$N$31,30,FALSE))</f>
        <v>313633406.71668965</v>
      </c>
      <c r="I166" s="37">
        <f>IF(ISERROR(HLOOKUP(C166,'Cum Mtr F''Cast kWh (Exog Adj)'!$F$2:$N$51,50,FALSE)),I165,HLOOKUP(C166,'Cum Mtr F''Cast kWh (Exog Adj)'!$F$2:$N$51,50,FALSE))</f>
        <v>53277566.600665726</v>
      </c>
      <c r="K166" s="39">
        <f t="shared" ca="1" si="10"/>
        <v>-12191579</v>
      </c>
      <c r="L166" s="39">
        <f t="shared" ca="1" si="11"/>
        <v>-2676262</v>
      </c>
    </row>
    <row r="167" spans="3:12">
      <c r="C167">
        <f t="shared" si="8"/>
        <v>2025</v>
      </c>
      <c r="D167">
        <f t="shared" si="9"/>
        <v>5</v>
      </c>
      <c r="E167" s="36">
        <f ca="1">OFFSET(values!$P$32,D167,0)</f>
        <v>8.3914917637399292E-2</v>
      </c>
      <c r="F167" s="36">
        <f ca="1">OFFSET(values!$Q$32,D167,0)</f>
        <v>0.10176474476194673</v>
      </c>
      <c r="H167" s="37">
        <f>IF(ISERROR(HLOOKUP(C167,'Cum Mtr F''Cast kWh (Exog Adj)'!$G$2:$N$31,30,FALSE)),H166,HLOOKUP(C167,'Cum Mtr F''Cast kWh (Exog Adj)'!$G$2:$N$31,30,FALSE))</f>
        <v>313633406.71668965</v>
      </c>
      <c r="I167" s="37">
        <f>IF(ISERROR(HLOOKUP(C167,'Cum Mtr F''Cast kWh (Exog Adj)'!$F$2:$N$51,50,FALSE)),I166,HLOOKUP(C167,'Cum Mtr F''Cast kWh (Exog Adj)'!$F$2:$N$51,50,FALSE))</f>
        <v>53277566.600665726</v>
      </c>
      <c r="K167" s="39">
        <f t="shared" ca="1" si="10"/>
        <v>-26318521</v>
      </c>
      <c r="L167" s="39">
        <f t="shared" ca="1" si="11"/>
        <v>-5421778</v>
      </c>
    </row>
    <row r="168" spans="3:12">
      <c r="C168">
        <f t="shared" si="8"/>
        <v>2025</v>
      </c>
      <c r="D168">
        <f t="shared" si="9"/>
        <v>6</v>
      </c>
      <c r="E168" s="36">
        <f ca="1">OFFSET(values!$P$32,D168,0)</f>
        <v>0.12623800482372863</v>
      </c>
      <c r="F168" s="36">
        <f ca="1">OFFSET(values!$Q$32,D168,0)</f>
        <v>0.14012205600475885</v>
      </c>
      <c r="H168" s="37">
        <f>IF(ISERROR(HLOOKUP(C168,'Cum Mtr F''Cast kWh (Exog Adj)'!$G$2:$N$31,30,FALSE)),H167,HLOOKUP(C168,'Cum Mtr F''Cast kWh (Exog Adj)'!$G$2:$N$31,30,FALSE))</f>
        <v>313633406.71668965</v>
      </c>
      <c r="I168" s="37">
        <f>IF(ISERROR(HLOOKUP(C168,'Cum Mtr F''Cast kWh (Exog Adj)'!$F$2:$N$51,50,FALSE)),I167,HLOOKUP(C168,'Cum Mtr F''Cast kWh (Exog Adj)'!$F$2:$N$51,50,FALSE))</f>
        <v>53277566.600665726</v>
      </c>
      <c r="K168" s="39">
        <f t="shared" ca="1" si="10"/>
        <v>-39592456</v>
      </c>
      <c r="L168" s="39">
        <f t="shared" ca="1" si="11"/>
        <v>-7465362</v>
      </c>
    </row>
    <row r="169" spans="3:12">
      <c r="C169">
        <f t="shared" si="8"/>
        <v>2025</v>
      </c>
      <c r="D169">
        <f t="shared" si="9"/>
        <v>7</v>
      </c>
      <c r="E169" s="36">
        <f ca="1">OFFSET(values!$P$32,D169,0)</f>
        <v>0.14317237132447272</v>
      </c>
      <c r="F169" s="36">
        <f ca="1">OFFSET(values!$Q$32,D169,0)</f>
        <v>0.15572054903170371</v>
      </c>
      <c r="H169" s="37">
        <f>IF(ISERROR(HLOOKUP(C169,'Cum Mtr F''Cast kWh (Exog Adj)'!$G$2:$N$31,30,FALSE)),H168,HLOOKUP(C169,'Cum Mtr F''Cast kWh (Exog Adj)'!$G$2:$N$31,30,FALSE))</f>
        <v>313633406.71668965</v>
      </c>
      <c r="I169" s="37">
        <f>IF(ISERROR(HLOOKUP(C169,'Cum Mtr F''Cast kWh (Exog Adj)'!$F$2:$N$51,50,FALSE)),I168,HLOOKUP(C169,'Cum Mtr F''Cast kWh (Exog Adj)'!$F$2:$N$51,50,FALSE))</f>
        <v>53277566.600665726</v>
      </c>
      <c r="K169" s="39">
        <f t="shared" ca="1" si="10"/>
        <v>-44903639</v>
      </c>
      <c r="L169" s="39">
        <f t="shared" ca="1" si="11"/>
        <v>-8296412</v>
      </c>
    </row>
    <row r="170" spans="3:12">
      <c r="C170">
        <f t="shared" si="8"/>
        <v>2025</v>
      </c>
      <c r="D170">
        <f t="shared" si="9"/>
        <v>8</v>
      </c>
      <c r="E170" s="36">
        <f ca="1">OFFSET(values!$P$32,D170,0)</f>
        <v>0.13800225791553344</v>
      </c>
      <c r="F170" s="36">
        <f ca="1">OFFSET(values!$Q$32,D170,0)</f>
        <v>0.15128114741457183</v>
      </c>
      <c r="H170" s="37">
        <f>IF(ISERROR(HLOOKUP(C170,'Cum Mtr F''Cast kWh (Exog Adj)'!$G$2:$N$31,30,FALSE)),H169,HLOOKUP(C170,'Cum Mtr F''Cast kWh (Exog Adj)'!$G$2:$N$31,30,FALSE))</f>
        <v>313633406.71668965</v>
      </c>
      <c r="I170" s="37">
        <f>IF(ISERROR(HLOOKUP(C170,'Cum Mtr F''Cast kWh (Exog Adj)'!$F$2:$N$51,50,FALSE)),I169,HLOOKUP(C170,'Cum Mtr F''Cast kWh (Exog Adj)'!$F$2:$N$51,50,FALSE))</f>
        <v>53277566.600665726</v>
      </c>
      <c r="K170" s="39">
        <f t="shared" ca="1" si="10"/>
        <v>-43282118</v>
      </c>
      <c r="L170" s="39">
        <f t="shared" ca="1" si="11"/>
        <v>-8059891</v>
      </c>
    </row>
    <row r="171" spans="3:12">
      <c r="C171">
        <f t="shared" si="8"/>
        <v>2025</v>
      </c>
      <c r="D171">
        <f t="shared" si="9"/>
        <v>9</v>
      </c>
      <c r="E171" s="36">
        <f ca="1">OFFSET(values!$P$32,D171,0)</f>
        <v>0.10507004669779853</v>
      </c>
      <c r="F171" s="36">
        <f ca="1">OFFSET(values!$Q$32,D171,0)</f>
        <v>0.12095441626825883</v>
      </c>
      <c r="H171" s="37">
        <f>IF(ISERROR(HLOOKUP(C171,'Cum Mtr F''Cast kWh (Exog Adj)'!$G$2:$N$31,30,FALSE)),H170,HLOOKUP(C171,'Cum Mtr F''Cast kWh (Exog Adj)'!$G$2:$N$31,30,FALSE))</f>
        <v>313633406.71668965</v>
      </c>
      <c r="I171" s="37">
        <f>IF(ISERROR(HLOOKUP(C171,'Cum Mtr F''Cast kWh (Exog Adj)'!$F$2:$N$51,50,FALSE)),I170,HLOOKUP(C171,'Cum Mtr F''Cast kWh (Exog Adj)'!$F$2:$N$51,50,FALSE))</f>
        <v>53277566.600665726</v>
      </c>
      <c r="K171" s="39">
        <f t="shared" ca="1" si="10"/>
        <v>-32953477</v>
      </c>
      <c r="L171" s="39">
        <f t="shared" ca="1" si="11"/>
        <v>-6444157</v>
      </c>
    </row>
    <row r="172" spans="3:12">
      <c r="C172">
        <f t="shared" si="8"/>
        <v>2025</v>
      </c>
      <c r="D172">
        <f t="shared" si="9"/>
        <v>10</v>
      </c>
      <c r="E172" s="36">
        <f ca="1">OFFSET(values!$P$32,D172,0)</f>
        <v>5.6075845435418485E-2</v>
      </c>
      <c r="F172" s="36">
        <f ca="1">OFFSET(values!$Q$32,D172,0)</f>
        <v>6.7274009121152709E-2</v>
      </c>
      <c r="H172" s="37">
        <f>IF(ISERROR(HLOOKUP(C172,'Cum Mtr F''Cast kWh (Exog Adj)'!$G$2:$N$31,30,FALSE)),H171,HLOOKUP(C172,'Cum Mtr F''Cast kWh (Exog Adj)'!$G$2:$N$31,30,FALSE))</f>
        <v>313633406.71668965</v>
      </c>
      <c r="I172" s="37">
        <f>IF(ISERROR(HLOOKUP(C172,'Cum Mtr F''Cast kWh (Exog Adj)'!$F$2:$N$51,50,FALSE)),I171,HLOOKUP(C172,'Cum Mtr F''Cast kWh (Exog Adj)'!$F$2:$N$51,50,FALSE))</f>
        <v>53277566.600665726</v>
      </c>
      <c r="K172" s="39">
        <f t="shared" ca="1" si="10"/>
        <v>-17587258</v>
      </c>
      <c r="L172" s="39">
        <f t="shared" ca="1" si="11"/>
        <v>-3584196</v>
      </c>
    </row>
    <row r="173" spans="3:12">
      <c r="C173">
        <f t="shared" si="8"/>
        <v>2025</v>
      </c>
      <c r="D173">
        <f t="shared" si="9"/>
        <v>11</v>
      </c>
      <c r="E173" s="36">
        <f ca="1">OFFSET(values!$P$32,D173,0)</f>
        <v>4.6954379842972238E-2</v>
      </c>
      <c r="F173" s="36">
        <f ca="1">OFFSET(values!$Q$32,D173,0)</f>
        <v>3.7674326378637997E-2</v>
      </c>
      <c r="H173" s="37">
        <f>IF(ISERROR(HLOOKUP(C173,'Cum Mtr F''Cast kWh (Exog Adj)'!$G$2:$N$31,30,FALSE)),H172,HLOOKUP(C173,'Cum Mtr F''Cast kWh (Exog Adj)'!$G$2:$N$31,30,FALSE))</f>
        <v>313633406.71668965</v>
      </c>
      <c r="I173" s="37">
        <f>IF(ISERROR(HLOOKUP(C173,'Cum Mtr F''Cast kWh (Exog Adj)'!$F$2:$N$51,50,FALSE)),I172,HLOOKUP(C173,'Cum Mtr F''Cast kWh (Exog Adj)'!$F$2:$N$51,50,FALSE))</f>
        <v>53277566.600665726</v>
      </c>
      <c r="K173" s="39">
        <f t="shared" ca="1" si="10"/>
        <v>-14726462</v>
      </c>
      <c r="L173" s="39">
        <f t="shared" ca="1" si="11"/>
        <v>-2007196</v>
      </c>
    </row>
    <row r="174" spans="3:12">
      <c r="C174">
        <f t="shared" si="8"/>
        <v>2025</v>
      </c>
      <c r="D174">
        <f t="shared" si="9"/>
        <v>12</v>
      </c>
      <c r="E174" s="36">
        <f ca="1">OFFSET(values!$P$32,D174,0)</f>
        <v>7.7551701134089393E-2</v>
      </c>
      <c r="F174" s="36">
        <f ca="1">OFFSET(values!$Q$32,D174,0)</f>
        <v>4.9174910220538014E-2</v>
      </c>
      <c r="H174" s="37">
        <f>IF(ISERROR(HLOOKUP(C174,'Cum Mtr F''Cast kWh (Exog Adj)'!$G$2:$N$31,30,FALSE)),H173,HLOOKUP(C174,'Cum Mtr F''Cast kWh (Exog Adj)'!$G$2:$N$31,30,FALSE))</f>
        <v>313633406.71668965</v>
      </c>
      <c r="I174" s="37">
        <f>IF(ISERROR(HLOOKUP(C174,'Cum Mtr F''Cast kWh (Exog Adj)'!$F$2:$N$51,50,FALSE)),I173,HLOOKUP(C174,'Cum Mtr F''Cast kWh (Exog Adj)'!$F$2:$N$51,50,FALSE))</f>
        <v>53277566.600665726</v>
      </c>
      <c r="K174" s="39">
        <f t="shared" ca="1" si="10"/>
        <v>-24322804</v>
      </c>
      <c r="L174" s="39">
        <f t="shared" ca="1" si="11"/>
        <v>-2619920</v>
      </c>
    </row>
    <row r="175" spans="3:12">
      <c r="C175">
        <f t="shared" si="8"/>
        <v>2026</v>
      </c>
      <c r="D175">
        <f t="shared" si="9"/>
        <v>1</v>
      </c>
      <c r="E175" s="36">
        <f ca="1">OFFSET(values!$P$32,D175,0)</f>
        <v>8.4710319700313036E-2</v>
      </c>
      <c r="F175" s="36">
        <f ca="1">OFFSET(values!$Q$32,D175,0)</f>
        <v>5.3272819405582851E-2</v>
      </c>
      <c r="H175" s="37">
        <f>IF(ISERROR(HLOOKUP(C175,'Cum Mtr F''Cast kWh (Exog Adj)'!$G$2:$N$31,30,FALSE)),H174,HLOOKUP(C175,'Cum Mtr F''Cast kWh (Exog Adj)'!$G$2:$N$31,30,FALSE))</f>
        <v>313633406.71668965</v>
      </c>
      <c r="I175" s="37">
        <f>IF(ISERROR(HLOOKUP(C175,'Cum Mtr F''Cast kWh (Exog Adj)'!$F$2:$N$51,50,FALSE)),I174,HLOOKUP(C175,'Cum Mtr F''Cast kWh (Exog Adj)'!$F$2:$N$51,50,FALSE))</f>
        <v>53277566.600665726</v>
      </c>
      <c r="K175" s="39">
        <f t="shared" ca="1" si="10"/>
        <v>-26567986</v>
      </c>
      <c r="L175" s="39">
        <f t="shared" ca="1" si="11"/>
        <v>-2838246</v>
      </c>
    </row>
    <row r="176" spans="3:12">
      <c r="C176">
        <f t="shared" si="8"/>
        <v>2026</v>
      </c>
      <c r="D176">
        <f t="shared" si="9"/>
        <v>2</v>
      </c>
      <c r="E176" s="36">
        <f ca="1">OFFSET(values!$P$32,D176,0)</f>
        <v>5.9270282752604299E-2</v>
      </c>
      <c r="F176" s="36">
        <f ca="1">OFFSET(values!$Q$32,D176,0)</f>
        <v>3.7013373284275924E-2</v>
      </c>
      <c r="H176" s="37">
        <f>IF(ISERROR(HLOOKUP(C176,'Cum Mtr F''Cast kWh (Exog Adj)'!$G$2:$N$31,30,FALSE)),H175,HLOOKUP(C176,'Cum Mtr F''Cast kWh (Exog Adj)'!$G$2:$N$31,30,FALSE))</f>
        <v>313633406.71668965</v>
      </c>
      <c r="I176" s="37">
        <f>IF(ISERROR(HLOOKUP(C176,'Cum Mtr F''Cast kWh (Exog Adj)'!$F$2:$N$51,50,FALSE)),I175,HLOOKUP(C176,'Cum Mtr F''Cast kWh (Exog Adj)'!$F$2:$N$51,50,FALSE))</f>
        <v>53277566.600665726</v>
      </c>
      <c r="K176" s="39">
        <f t="shared" ca="1" si="10"/>
        <v>-18589141</v>
      </c>
      <c r="L176" s="39">
        <f t="shared" ca="1" si="11"/>
        <v>-1971982</v>
      </c>
    </row>
    <row r="177" spans="3:12">
      <c r="C177">
        <f t="shared" si="8"/>
        <v>2026</v>
      </c>
      <c r="D177">
        <f t="shared" si="9"/>
        <v>3</v>
      </c>
      <c r="E177" s="36">
        <f ca="1">OFFSET(values!$P$32,D177,0)</f>
        <v>4.0167804177143739E-2</v>
      </c>
      <c r="F177" s="36">
        <f ca="1">OFFSET(values!$Q$32,D177,0)</f>
        <v>3.5515212937055236E-2</v>
      </c>
      <c r="H177" s="37">
        <f>IF(ISERROR(HLOOKUP(C177,'Cum Mtr F''Cast kWh (Exog Adj)'!$G$2:$N$31,30,FALSE)),H176,HLOOKUP(C177,'Cum Mtr F''Cast kWh (Exog Adj)'!$G$2:$N$31,30,FALSE))</f>
        <v>313633406.71668965</v>
      </c>
      <c r="I177" s="37">
        <f>IF(ISERROR(HLOOKUP(C177,'Cum Mtr F''Cast kWh (Exog Adj)'!$F$2:$N$51,50,FALSE)),I176,HLOOKUP(C177,'Cum Mtr F''Cast kWh (Exog Adj)'!$F$2:$N$51,50,FALSE))</f>
        <v>53277566.600665726</v>
      </c>
      <c r="K177" s="39">
        <f t="shared" ca="1" si="10"/>
        <v>-12597965</v>
      </c>
      <c r="L177" s="39">
        <f t="shared" ca="1" si="11"/>
        <v>-1892164</v>
      </c>
    </row>
    <row r="178" spans="3:12">
      <c r="C178">
        <f t="shared" si="8"/>
        <v>2026</v>
      </c>
      <c r="D178">
        <f t="shared" si="9"/>
        <v>4</v>
      </c>
      <c r="E178" s="36">
        <f ca="1">OFFSET(values!$P$32,D178,0)</f>
        <v>3.88720685585262E-2</v>
      </c>
      <c r="F178" s="36">
        <f ca="1">OFFSET(values!$Q$32,D178,0)</f>
        <v>5.0232435171517327E-2</v>
      </c>
      <c r="H178" s="37">
        <f>IF(ISERROR(HLOOKUP(C178,'Cum Mtr F''Cast kWh (Exog Adj)'!$G$2:$N$31,30,FALSE)),H177,HLOOKUP(C178,'Cum Mtr F''Cast kWh (Exog Adj)'!$G$2:$N$31,30,FALSE))</f>
        <v>313633406.71668965</v>
      </c>
      <c r="I178" s="37">
        <f>IF(ISERROR(HLOOKUP(C178,'Cum Mtr F''Cast kWh (Exog Adj)'!$F$2:$N$51,50,FALSE)),I177,HLOOKUP(C178,'Cum Mtr F''Cast kWh (Exog Adj)'!$F$2:$N$51,50,FALSE))</f>
        <v>53277566.600665726</v>
      </c>
      <c r="K178" s="39">
        <f t="shared" ca="1" si="10"/>
        <v>-12191579</v>
      </c>
      <c r="L178" s="39">
        <f t="shared" ca="1" si="11"/>
        <v>-2676262</v>
      </c>
    </row>
    <row r="179" spans="3:12">
      <c r="C179">
        <f t="shared" si="8"/>
        <v>2026</v>
      </c>
      <c r="D179">
        <f t="shared" si="9"/>
        <v>5</v>
      </c>
      <c r="E179" s="36">
        <f ca="1">OFFSET(values!$P$32,D179,0)</f>
        <v>8.3914917637399292E-2</v>
      </c>
      <c r="F179" s="36">
        <f ca="1">OFFSET(values!$Q$32,D179,0)</f>
        <v>0.10176474476194673</v>
      </c>
      <c r="H179" s="37">
        <f>IF(ISERROR(HLOOKUP(C179,'Cum Mtr F''Cast kWh (Exog Adj)'!$G$2:$N$31,30,FALSE)),H178,HLOOKUP(C179,'Cum Mtr F''Cast kWh (Exog Adj)'!$G$2:$N$31,30,FALSE))</f>
        <v>313633406.71668965</v>
      </c>
      <c r="I179" s="37">
        <f>IF(ISERROR(HLOOKUP(C179,'Cum Mtr F''Cast kWh (Exog Adj)'!$F$2:$N$51,50,FALSE)),I178,HLOOKUP(C179,'Cum Mtr F''Cast kWh (Exog Adj)'!$F$2:$N$51,50,FALSE))</f>
        <v>53277566.600665726</v>
      </c>
      <c r="K179" s="39">
        <f t="shared" ca="1" si="10"/>
        <v>-26318521</v>
      </c>
      <c r="L179" s="39">
        <f t="shared" ca="1" si="11"/>
        <v>-5421778</v>
      </c>
    </row>
    <row r="180" spans="3:12">
      <c r="C180">
        <f t="shared" si="8"/>
        <v>2026</v>
      </c>
      <c r="D180">
        <f t="shared" si="9"/>
        <v>6</v>
      </c>
      <c r="E180" s="36">
        <f ca="1">OFFSET(values!$P$32,D180,0)</f>
        <v>0.12623800482372863</v>
      </c>
      <c r="F180" s="36">
        <f ca="1">OFFSET(values!$Q$32,D180,0)</f>
        <v>0.14012205600475885</v>
      </c>
      <c r="H180" s="37">
        <f>IF(ISERROR(HLOOKUP(C180,'Cum Mtr F''Cast kWh (Exog Adj)'!$G$2:$N$31,30,FALSE)),H179,HLOOKUP(C180,'Cum Mtr F''Cast kWh (Exog Adj)'!$G$2:$N$31,30,FALSE))</f>
        <v>313633406.71668965</v>
      </c>
      <c r="I180" s="37">
        <f>IF(ISERROR(HLOOKUP(C180,'Cum Mtr F''Cast kWh (Exog Adj)'!$F$2:$N$51,50,FALSE)),I179,HLOOKUP(C180,'Cum Mtr F''Cast kWh (Exog Adj)'!$F$2:$N$51,50,FALSE))</f>
        <v>53277566.600665726</v>
      </c>
      <c r="K180" s="39">
        <f t="shared" ca="1" si="10"/>
        <v>-39592456</v>
      </c>
      <c r="L180" s="39">
        <f t="shared" ca="1" si="11"/>
        <v>-7465362</v>
      </c>
    </row>
    <row r="181" spans="3:12">
      <c r="C181">
        <f t="shared" si="8"/>
        <v>2026</v>
      </c>
      <c r="D181">
        <f t="shared" si="9"/>
        <v>7</v>
      </c>
      <c r="E181" s="36">
        <f ca="1">OFFSET(values!$P$32,D181,0)</f>
        <v>0.14317237132447272</v>
      </c>
      <c r="F181" s="36">
        <f ca="1">OFFSET(values!$Q$32,D181,0)</f>
        <v>0.15572054903170371</v>
      </c>
      <c r="H181" s="37">
        <f>IF(ISERROR(HLOOKUP(C181,'Cum Mtr F''Cast kWh (Exog Adj)'!$G$2:$N$31,30,FALSE)),H180,HLOOKUP(C181,'Cum Mtr F''Cast kWh (Exog Adj)'!$G$2:$N$31,30,FALSE))</f>
        <v>313633406.71668965</v>
      </c>
      <c r="I181" s="37">
        <f>IF(ISERROR(HLOOKUP(C181,'Cum Mtr F''Cast kWh (Exog Adj)'!$F$2:$N$51,50,FALSE)),I180,HLOOKUP(C181,'Cum Mtr F''Cast kWh (Exog Adj)'!$F$2:$N$51,50,FALSE))</f>
        <v>53277566.600665726</v>
      </c>
      <c r="K181" s="39">
        <f t="shared" ca="1" si="10"/>
        <v>-44903639</v>
      </c>
      <c r="L181" s="39">
        <f t="shared" ca="1" si="11"/>
        <v>-8296412</v>
      </c>
    </row>
    <row r="182" spans="3:12">
      <c r="C182">
        <f t="shared" si="8"/>
        <v>2026</v>
      </c>
      <c r="D182">
        <f t="shared" si="9"/>
        <v>8</v>
      </c>
      <c r="E182" s="36">
        <f ca="1">OFFSET(values!$P$32,D182,0)</f>
        <v>0.13800225791553344</v>
      </c>
      <c r="F182" s="36">
        <f ca="1">OFFSET(values!$Q$32,D182,0)</f>
        <v>0.15128114741457183</v>
      </c>
      <c r="H182" s="37">
        <f>IF(ISERROR(HLOOKUP(C182,'Cum Mtr F''Cast kWh (Exog Adj)'!$G$2:$N$31,30,FALSE)),H181,HLOOKUP(C182,'Cum Mtr F''Cast kWh (Exog Adj)'!$G$2:$N$31,30,FALSE))</f>
        <v>313633406.71668965</v>
      </c>
      <c r="I182" s="37">
        <f>IF(ISERROR(HLOOKUP(C182,'Cum Mtr F''Cast kWh (Exog Adj)'!$F$2:$N$51,50,FALSE)),I181,HLOOKUP(C182,'Cum Mtr F''Cast kWh (Exog Adj)'!$F$2:$N$51,50,FALSE))</f>
        <v>53277566.600665726</v>
      </c>
      <c r="K182" s="39">
        <f t="shared" ca="1" si="10"/>
        <v>-43282118</v>
      </c>
      <c r="L182" s="39">
        <f t="shared" ca="1" si="11"/>
        <v>-8059891</v>
      </c>
    </row>
    <row r="183" spans="3:12">
      <c r="C183">
        <f t="shared" si="8"/>
        <v>2026</v>
      </c>
      <c r="D183">
        <f t="shared" si="9"/>
        <v>9</v>
      </c>
      <c r="E183" s="36">
        <f ca="1">OFFSET(values!$P$32,D183,0)</f>
        <v>0.10507004669779853</v>
      </c>
      <c r="F183" s="36">
        <f ca="1">OFFSET(values!$Q$32,D183,0)</f>
        <v>0.12095441626825883</v>
      </c>
      <c r="H183" s="37">
        <f>IF(ISERROR(HLOOKUP(C183,'Cum Mtr F''Cast kWh (Exog Adj)'!$G$2:$N$31,30,FALSE)),H182,HLOOKUP(C183,'Cum Mtr F''Cast kWh (Exog Adj)'!$G$2:$N$31,30,FALSE))</f>
        <v>313633406.71668965</v>
      </c>
      <c r="I183" s="37">
        <f>IF(ISERROR(HLOOKUP(C183,'Cum Mtr F''Cast kWh (Exog Adj)'!$F$2:$N$51,50,FALSE)),I182,HLOOKUP(C183,'Cum Mtr F''Cast kWh (Exog Adj)'!$F$2:$N$51,50,FALSE))</f>
        <v>53277566.600665726</v>
      </c>
      <c r="K183" s="39">
        <f t="shared" ca="1" si="10"/>
        <v>-32953477</v>
      </c>
      <c r="L183" s="39">
        <f t="shared" ca="1" si="11"/>
        <v>-6444157</v>
      </c>
    </row>
    <row r="184" spans="3:12">
      <c r="C184">
        <f t="shared" si="8"/>
        <v>2026</v>
      </c>
      <c r="D184">
        <f t="shared" si="9"/>
        <v>10</v>
      </c>
      <c r="E184" s="36">
        <f ca="1">OFFSET(values!$P$32,D184,0)</f>
        <v>5.6075845435418485E-2</v>
      </c>
      <c r="F184" s="36">
        <f ca="1">OFFSET(values!$Q$32,D184,0)</f>
        <v>6.7274009121152709E-2</v>
      </c>
      <c r="H184" s="37">
        <f>IF(ISERROR(HLOOKUP(C184,'Cum Mtr F''Cast kWh (Exog Adj)'!$G$2:$N$31,30,FALSE)),H183,HLOOKUP(C184,'Cum Mtr F''Cast kWh (Exog Adj)'!$G$2:$N$31,30,FALSE))</f>
        <v>313633406.71668965</v>
      </c>
      <c r="I184" s="37">
        <f>IF(ISERROR(HLOOKUP(C184,'Cum Mtr F''Cast kWh (Exog Adj)'!$F$2:$N$51,50,FALSE)),I183,HLOOKUP(C184,'Cum Mtr F''Cast kWh (Exog Adj)'!$F$2:$N$51,50,FALSE))</f>
        <v>53277566.600665726</v>
      </c>
      <c r="K184" s="39">
        <f t="shared" ca="1" si="10"/>
        <v>-17587258</v>
      </c>
      <c r="L184" s="39">
        <f t="shared" ca="1" si="11"/>
        <v>-3584196</v>
      </c>
    </row>
    <row r="185" spans="3:12">
      <c r="C185">
        <f t="shared" si="8"/>
        <v>2026</v>
      </c>
      <c r="D185">
        <f t="shared" si="9"/>
        <v>11</v>
      </c>
      <c r="E185" s="36">
        <f ca="1">OFFSET(values!$P$32,D185,0)</f>
        <v>4.6954379842972238E-2</v>
      </c>
      <c r="F185" s="36">
        <f ca="1">OFFSET(values!$Q$32,D185,0)</f>
        <v>3.7674326378637997E-2</v>
      </c>
      <c r="H185" s="37">
        <f>IF(ISERROR(HLOOKUP(C185,'Cum Mtr F''Cast kWh (Exog Adj)'!$G$2:$N$31,30,FALSE)),H184,HLOOKUP(C185,'Cum Mtr F''Cast kWh (Exog Adj)'!$G$2:$N$31,30,FALSE))</f>
        <v>313633406.71668965</v>
      </c>
      <c r="I185" s="37">
        <f>IF(ISERROR(HLOOKUP(C185,'Cum Mtr F''Cast kWh (Exog Adj)'!$F$2:$N$51,50,FALSE)),I184,HLOOKUP(C185,'Cum Mtr F''Cast kWh (Exog Adj)'!$F$2:$N$51,50,FALSE))</f>
        <v>53277566.600665726</v>
      </c>
      <c r="K185" s="39">
        <f t="shared" ca="1" si="10"/>
        <v>-14726462</v>
      </c>
      <c r="L185" s="39">
        <f t="shared" ca="1" si="11"/>
        <v>-2007196</v>
      </c>
    </row>
    <row r="186" spans="3:12">
      <c r="C186">
        <f t="shared" si="8"/>
        <v>2026</v>
      </c>
      <c r="D186">
        <f t="shared" si="9"/>
        <v>12</v>
      </c>
      <c r="E186" s="36">
        <f ca="1">OFFSET(values!$P$32,D186,0)</f>
        <v>7.7551701134089393E-2</v>
      </c>
      <c r="F186" s="36">
        <f ca="1">OFFSET(values!$Q$32,D186,0)</f>
        <v>4.9174910220538014E-2</v>
      </c>
      <c r="H186" s="37">
        <f>IF(ISERROR(HLOOKUP(C186,'Cum Mtr F''Cast kWh (Exog Adj)'!$G$2:$N$31,30,FALSE)),H185,HLOOKUP(C186,'Cum Mtr F''Cast kWh (Exog Adj)'!$G$2:$N$31,30,FALSE))</f>
        <v>313633406.71668965</v>
      </c>
      <c r="I186" s="37">
        <f>IF(ISERROR(HLOOKUP(C186,'Cum Mtr F''Cast kWh (Exog Adj)'!$F$2:$N$51,50,FALSE)),I185,HLOOKUP(C186,'Cum Mtr F''Cast kWh (Exog Adj)'!$F$2:$N$51,50,FALSE))</f>
        <v>53277566.600665726</v>
      </c>
      <c r="K186" s="39">
        <f t="shared" ca="1" si="10"/>
        <v>-24322804</v>
      </c>
      <c r="L186" s="39">
        <f t="shared" ca="1" si="11"/>
        <v>-2619920</v>
      </c>
    </row>
    <row r="187" spans="3:12">
      <c r="C187">
        <f t="shared" si="8"/>
        <v>2027</v>
      </c>
      <c r="D187">
        <f t="shared" si="9"/>
        <v>1</v>
      </c>
      <c r="E187" s="36">
        <f ca="1">OFFSET(values!$P$32,D187,0)</f>
        <v>8.4710319700313036E-2</v>
      </c>
      <c r="F187" s="36">
        <f ca="1">OFFSET(values!$Q$32,D187,0)</f>
        <v>5.3272819405582851E-2</v>
      </c>
      <c r="H187" s="37">
        <f>IF(ISERROR(HLOOKUP(C187,'Cum Mtr F''Cast kWh (Exog Adj)'!$G$2:$N$31,30,FALSE)),H186,HLOOKUP(C187,'Cum Mtr F''Cast kWh (Exog Adj)'!$G$2:$N$31,30,FALSE))</f>
        <v>313633406.71668965</v>
      </c>
      <c r="I187" s="37">
        <f>IF(ISERROR(HLOOKUP(C187,'Cum Mtr F''Cast kWh (Exog Adj)'!$F$2:$N$51,50,FALSE)),I186,HLOOKUP(C187,'Cum Mtr F''Cast kWh (Exog Adj)'!$F$2:$N$51,50,FALSE))</f>
        <v>53277566.600665726</v>
      </c>
      <c r="K187" s="39">
        <f t="shared" ca="1" si="10"/>
        <v>-26567986</v>
      </c>
      <c r="L187" s="39">
        <f t="shared" ca="1" si="11"/>
        <v>-2838246</v>
      </c>
    </row>
    <row r="188" spans="3:12">
      <c r="C188">
        <f t="shared" si="8"/>
        <v>2027</v>
      </c>
      <c r="D188">
        <f t="shared" si="9"/>
        <v>2</v>
      </c>
      <c r="E188" s="36">
        <f ca="1">OFFSET(values!$P$32,D188,0)</f>
        <v>5.9270282752604299E-2</v>
      </c>
      <c r="F188" s="36">
        <f ca="1">OFFSET(values!$Q$32,D188,0)</f>
        <v>3.7013373284275924E-2</v>
      </c>
      <c r="H188" s="37">
        <f>IF(ISERROR(HLOOKUP(C188,'Cum Mtr F''Cast kWh (Exog Adj)'!$G$2:$N$31,30,FALSE)),H187,HLOOKUP(C188,'Cum Mtr F''Cast kWh (Exog Adj)'!$G$2:$N$31,30,FALSE))</f>
        <v>313633406.71668965</v>
      </c>
      <c r="I188" s="37">
        <f>IF(ISERROR(HLOOKUP(C188,'Cum Mtr F''Cast kWh (Exog Adj)'!$F$2:$N$51,50,FALSE)),I187,HLOOKUP(C188,'Cum Mtr F''Cast kWh (Exog Adj)'!$F$2:$N$51,50,FALSE))</f>
        <v>53277566.600665726</v>
      </c>
      <c r="K188" s="39">
        <f t="shared" ca="1" si="10"/>
        <v>-18589141</v>
      </c>
      <c r="L188" s="39">
        <f t="shared" ca="1" si="11"/>
        <v>-1971982</v>
      </c>
    </row>
    <row r="189" spans="3:12">
      <c r="C189">
        <f t="shared" si="8"/>
        <v>2027</v>
      </c>
      <c r="D189">
        <f t="shared" si="9"/>
        <v>3</v>
      </c>
      <c r="E189" s="36">
        <f ca="1">OFFSET(values!$P$32,D189,0)</f>
        <v>4.0167804177143739E-2</v>
      </c>
      <c r="F189" s="36">
        <f ca="1">OFFSET(values!$Q$32,D189,0)</f>
        <v>3.5515212937055236E-2</v>
      </c>
      <c r="H189" s="37">
        <f>IF(ISERROR(HLOOKUP(C189,'Cum Mtr F''Cast kWh (Exog Adj)'!$G$2:$N$31,30,FALSE)),H188,HLOOKUP(C189,'Cum Mtr F''Cast kWh (Exog Adj)'!$G$2:$N$31,30,FALSE))</f>
        <v>313633406.71668965</v>
      </c>
      <c r="I189" s="37">
        <f>IF(ISERROR(HLOOKUP(C189,'Cum Mtr F''Cast kWh (Exog Adj)'!$F$2:$N$51,50,FALSE)),I188,HLOOKUP(C189,'Cum Mtr F''Cast kWh (Exog Adj)'!$F$2:$N$51,50,FALSE))</f>
        <v>53277566.600665726</v>
      </c>
      <c r="K189" s="39">
        <f t="shared" ca="1" si="10"/>
        <v>-12597965</v>
      </c>
      <c r="L189" s="39">
        <f t="shared" ca="1" si="11"/>
        <v>-1892164</v>
      </c>
    </row>
    <row r="190" spans="3:12">
      <c r="C190">
        <f t="shared" si="8"/>
        <v>2027</v>
      </c>
      <c r="D190">
        <f t="shared" si="9"/>
        <v>4</v>
      </c>
      <c r="E190" s="36">
        <f ca="1">OFFSET(values!$P$32,D190,0)</f>
        <v>3.88720685585262E-2</v>
      </c>
      <c r="F190" s="36">
        <f ca="1">OFFSET(values!$Q$32,D190,0)</f>
        <v>5.0232435171517327E-2</v>
      </c>
      <c r="H190" s="37">
        <f>IF(ISERROR(HLOOKUP(C190,'Cum Mtr F''Cast kWh (Exog Adj)'!$G$2:$N$31,30,FALSE)),H189,HLOOKUP(C190,'Cum Mtr F''Cast kWh (Exog Adj)'!$G$2:$N$31,30,FALSE))</f>
        <v>313633406.71668965</v>
      </c>
      <c r="I190" s="37">
        <f>IF(ISERROR(HLOOKUP(C190,'Cum Mtr F''Cast kWh (Exog Adj)'!$F$2:$N$51,50,FALSE)),I189,HLOOKUP(C190,'Cum Mtr F''Cast kWh (Exog Adj)'!$F$2:$N$51,50,FALSE))</f>
        <v>53277566.600665726</v>
      </c>
      <c r="K190" s="39">
        <f t="shared" ca="1" si="10"/>
        <v>-12191579</v>
      </c>
      <c r="L190" s="39">
        <f t="shared" ca="1" si="11"/>
        <v>-2676262</v>
      </c>
    </row>
    <row r="191" spans="3:12">
      <c r="C191">
        <f t="shared" si="8"/>
        <v>2027</v>
      </c>
      <c r="D191">
        <f t="shared" si="9"/>
        <v>5</v>
      </c>
      <c r="E191" s="36">
        <f ca="1">OFFSET(values!$P$32,D191,0)</f>
        <v>8.3914917637399292E-2</v>
      </c>
      <c r="F191" s="36">
        <f ca="1">OFFSET(values!$Q$32,D191,0)</f>
        <v>0.10176474476194673</v>
      </c>
      <c r="H191" s="37">
        <f>IF(ISERROR(HLOOKUP(C191,'Cum Mtr F''Cast kWh (Exog Adj)'!$G$2:$N$31,30,FALSE)),H190,HLOOKUP(C191,'Cum Mtr F''Cast kWh (Exog Adj)'!$G$2:$N$31,30,FALSE))</f>
        <v>313633406.71668965</v>
      </c>
      <c r="I191" s="37">
        <f>IF(ISERROR(HLOOKUP(C191,'Cum Mtr F''Cast kWh (Exog Adj)'!$F$2:$N$51,50,FALSE)),I190,HLOOKUP(C191,'Cum Mtr F''Cast kWh (Exog Adj)'!$F$2:$N$51,50,FALSE))</f>
        <v>53277566.600665726</v>
      </c>
      <c r="K191" s="39">
        <f t="shared" ca="1" si="10"/>
        <v>-26318521</v>
      </c>
      <c r="L191" s="39">
        <f t="shared" ca="1" si="11"/>
        <v>-5421778</v>
      </c>
    </row>
    <row r="192" spans="3:12">
      <c r="C192">
        <f t="shared" si="8"/>
        <v>2027</v>
      </c>
      <c r="D192">
        <f t="shared" si="9"/>
        <v>6</v>
      </c>
      <c r="E192" s="36">
        <f ca="1">OFFSET(values!$P$32,D192,0)</f>
        <v>0.12623800482372863</v>
      </c>
      <c r="F192" s="36">
        <f ca="1">OFFSET(values!$Q$32,D192,0)</f>
        <v>0.14012205600475885</v>
      </c>
      <c r="H192" s="37">
        <f>IF(ISERROR(HLOOKUP(C192,'Cum Mtr F''Cast kWh (Exog Adj)'!$G$2:$N$31,30,FALSE)),H191,HLOOKUP(C192,'Cum Mtr F''Cast kWh (Exog Adj)'!$G$2:$N$31,30,FALSE))</f>
        <v>313633406.71668965</v>
      </c>
      <c r="I192" s="37">
        <f>IF(ISERROR(HLOOKUP(C192,'Cum Mtr F''Cast kWh (Exog Adj)'!$F$2:$N$51,50,FALSE)),I191,HLOOKUP(C192,'Cum Mtr F''Cast kWh (Exog Adj)'!$F$2:$N$51,50,FALSE))</f>
        <v>53277566.600665726</v>
      </c>
      <c r="K192" s="39">
        <f t="shared" ca="1" si="10"/>
        <v>-39592456</v>
      </c>
      <c r="L192" s="39">
        <f t="shared" ca="1" si="11"/>
        <v>-7465362</v>
      </c>
    </row>
    <row r="193" spans="3:12">
      <c r="C193">
        <f t="shared" si="8"/>
        <v>2027</v>
      </c>
      <c r="D193">
        <f t="shared" si="9"/>
        <v>7</v>
      </c>
      <c r="E193" s="36">
        <f ca="1">OFFSET(values!$P$32,D193,0)</f>
        <v>0.14317237132447272</v>
      </c>
      <c r="F193" s="36">
        <f ca="1">OFFSET(values!$Q$32,D193,0)</f>
        <v>0.15572054903170371</v>
      </c>
      <c r="H193" s="37">
        <f>IF(ISERROR(HLOOKUP(C193,'Cum Mtr F''Cast kWh (Exog Adj)'!$G$2:$N$31,30,FALSE)),H192,HLOOKUP(C193,'Cum Mtr F''Cast kWh (Exog Adj)'!$G$2:$N$31,30,FALSE))</f>
        <v>313633406.71668965</v>
      </c>
      <c r="I193" s="37">
        <f>IF(ISERROR(HLOOKUP(C193,'Cum Mtr F''Cast kWh (Exog Adj)'!$F$2:$N$51,50,FALSE)),I192,HLOOKUP(C193,'Cum Mtr F''Cast kWh (Exog Adj)'!$F$2:$N$51,50,FALSE))</f>
        <v>53277566.600665726</v>
      </c>
      <c r="K193" s="39">
        <f t="shared" ca="1" si="10"/>
        <v>-44903639</v>
      </c>
      <c r="L193" s="39">
        <f t="shared" ca="1" si="11"/>
        <v>-8296412</v>
      </c>
    </row>
    <row r="194" spans="3:12">
      <c r="C194">
        <f t="shared" si="8"/>
        <v>2027</v>
      </c>
      <c r="D194">
        <f t="shared" si="9"/>
        <v>8</v>
      </c>
      <c r="E194" s="36">
        <f ca="1">OFFSET(values!$P$32,D194,0)</f>
        <v>0.13800225791553344</v>
      </c>
      <c r="F194" s="36">
        <f ca="1">OFFSET(values!$Q$32,D194,0)</f>
        <v>0.15128114741457183</v>
      </c>
      <c r="H194" s="37">
        <f>IF(ISERROR(HLOOKUP(C194,'Cum Mtr F''Cast kWh (Exog Adj)'!$G$2:$N$31,30,FALSE)),H193,HLOOKUP(C194,'Cum Mtr F''Cast kWh (Exog Adj)'!$G$2:$N$31,30,FALSE))</f>
        <v>313633406.71668965</v>
      </c>
      <c r="I194" s="37">
        <f>IF(ISERROR(HLOOKUP(C194,'Cum Mtr F''Cast kWh (Exog Adj)'!$F$2:$N$51,50,FALSE)),I193,HLOOKUP(C194,'Cum Mtr F''Cast kWh (Exog Adj)'!$F$2:$N$51,50,FALSE))</f>
        <v>53277566.600665726</v>
      </c>
      <c r="K194" s="39">
        <f t="shared" ca="1" si="10"/>
        <v>-43282118</v>
      </c>
      <c r="L194" s="39">
        <f t="shared" ca="1" si="11"/>
        <v>-8059891</v>
      </c>
    </row>
    <row r="195" spans="3:12">
      <c r="C195">
        <f t="shared" si="8"/>
        <v>2027</v>
      </c>
      <c r="D195">
        <f t="shared" si="9"/>
        <v>9</v>
      </c>
      <c r="E195" s="36">
        <f ca="1">OFFSET(values!$P$32,D195,0)</f>
        <v>0.10507004669779853</v>
      </c>
      <c r="F195" s="36">
        <f ca="1">OFFSET(values!$Q$32,D195,0)</f>
        <v>0.12095441626825883</v>
      </c>
      <c r="H195" s="37">
        <f>IF(ISERROR(HLOOKUP(C195,'Cum Mtr F''Cast kWh (Exog Adj)'!$G$2:$N$31,30,FALSE)),H194,HLOOKUP(C195,'Cum Mtr F''Cast kWh (Exog Adj)'!$G$2:$N$31,30,FALSE))</f>
        <v>313633406.71668965</v>
      </c>
      <c r="I195" s="37">
        <f>IF(ISERROR(HLOOKUP(C195,'Cum Mtr F''Cast kWh (Exog Adj)'!$F$2:$N$51,50,FALSE)),I194,HLOOKUP(C195,'Cum Mtr F''Cast kWh (Exog Adj)'!$F$2:$N$51,50,FALSE))</f>
        <v>53277566.600665726</v>
      </c>
      <c r="K195" s="39">
        <f t="shared" ca="1" si="10"/>
        <v>-32953477</v>
      </c>
      <c r="L195" s="39">
        <f t="shared" ca="1" si="11"/>
        <v>-6444157</v>
      </c>
    </row>
    <row r="196" spans="3:12">
      <c r="C196">
        <f t="shared" si="8"/>
        <v>2027</v>
      </c>
      <c r="D196">
        <f t="shared" si="9"/>
        <v>10</v>
      </c>
      <c r="E196" s="36">
        <f ca="1">OFFSET(values!$P$32,D196,0)</f>
        <v>5.6075845435418485E-2</v>
      </c>
      <c r="F196" s="36">
        <f ca="1">OFFSET(values!$Q$32,D196,0)</f>
        <v>6.7274009121152709E-2</v>
      </c>
      <c r="H196" s="37">
        <f>IF(ISERROR(HLOOKUP(C196,'Cum Mtr F''Cast kWh (Exog Adj)'!$G$2:$N$31,30,FALSE)),H195,HLOOKUP(C196,'Cum Mtr F''Cast kWh (Exog Adj)'!$G$2:$N$31,30,FALSE))</f>
        <v>313633406.71668965</v>
      </c>
      <c r="I196" s="37">
        <f>IF(ISERROR(HLOOKUP(C196,'Cum Mtr F''Cast kWh (Exog Adj)'!$F$2:$N$51,50,FALSE)),I195,HLOOKUP(C196,'Cum Mtr F''Cast kWh (Exog Adj)'!$F$2:$N$51,50,FALSE))</f>
        <v>53277566.600665726</v>
      </c>
      <c r="K196" s="39">
        <f t="shared" ca="1" si="10"/>
        <v>-17587258</v>
      </c>
      <c r="L196" s="39">
        <f t="shared" ca="1" si="11"/>
        <v>-3584196</v>
      </c>
    </row>
    <row r="197" spans="3:12">
      <c r="C197">
        <f t="shared" si="8"/>
        <v>2027</v>
      </c>
      <c r="D197">
        <f t="shared" si="9"/>
        <v>11</v>
      </c>
      <c r="E197" s="36">
        <f ca="1">OFFSET(values!$P$32,D197,0)</f>
        <v>4.6954379842972238E-2</v>
      </c>
      <c r="F197" s="36">
        <f ca="1">OFFSET(values!$Q$32,D197,0)</f>
        <v>3.7674326378637997E-2</v>
      </c>
      <c r="H197" s="37">
        <f>IF(ISERROR(HLOOKUP(C197,'Cum Mtr F''Cast kWh (Exog Adj)'!$G$2:$N$31,30,FALSE)),H196,HLOOKUP(C197,'Cum Mtr F''Cast kWh (Exog Adj)'!$G$2:$N$31,30,FALSE))</f>
        <v>313633406.71668965</v>
      </c>
      <c r="I197" s="37">
        <f>IF(ISERROR(HLOOKUP(C197,'Cum Mtr F''Cast kWh (Exog Adj)'!$F$2:$N$51,50,FALSE)),I196,HLOOKUP(C197,'Cum Mtr F''Cast kWh (Exog Adj)'!$F$2:$N$51,50,FALSE))</f>
        <v>53277566.600665726</v>
      </c>
      <c r="K197" s="39">
        <f t="shared" ca="1" si="10"/>
        <v>-14726462</v>
      </c>
      <c r="L197" s="39">
        <f t="shared" ca="1" si="11"/>
        <v>-2007196</v>
      </c>
    </row>
    <row r="198" spans="3:12">
      <c r="C198">
        <f t="shared" si="8"/>
        <v>2027</v>
      </c>
      <c r="D198">
        <f t="shared" si="9"/>
        <v>12</v>
      </c>
      <c r="E198" s="36">
        <f ca="1">OFFSET(values!$P$32,D198,0)</f>
        <v>7.7551701134089393E-2</v>
      </c>
      <c r="F198" s="36">
        <f ca="1">OFFSET(values!$Q$32,D198,0)</f>
        <v>4.9174910220538014E-2</v>
      </c>
      <c r="H198" s="37">
        <f>IF(ISERROR(HLOOKUP(C198,'Cum Mtr F''Cast kWh (Exog Adj)'!$G$2:$N$31,30,FALSE)),H197,HLOOKUP(C198,'Cum Mtr F''Cast kWh (Exog Adj)'!$G$2:$N$31,30,FALSE))</f>
        <v>313633406.71668965</v>
      </c>
      <c r="I198" s="37">
        <f>IF(ISERROR(HLOOKUP(C198,'Cum Mtr F''Cast kWh (Exog Adj)'!$F$2:$N$51,50,FALSE)),I197,HLOOKUP(C198,'Cum Mtr F''Cast kWh (Exog Adj)'!$F$2:$N$51,50,FALSE))</f>
        <v>53277566.600665726</v>
      </c>
      <c r="K198" s="39">
        <f t="shared" ca="1" si="10"/>
        <v>-24322804</v>
      </c>
      <c r="L198" s="39">
        <f t="shared" ca="1" si="11"/>
        <v>-2619920</v>
      </c>
    </row>
    <row r="199" spans="3:12">
      <c r="C199">
        <f t="shared" ref="C199:C260" si="12">IF(D199=1,C198+1,C198)</f>
        <v>2028</v>
      </c>
      <c r="D199">
        <f t="shared" ref="D199:D260" si="13">IF(D198=12,1,D198+1)</f>
        <v>1</v>
      </c>
      <c r="E199" s="36">
        <f ca="1">OFFSET(values!$P$32,D199,0)</f>
        <v>8.4710319700313036E-2</v>
      </c>
      <c r="F199" s="36">
        <f ca="1">OFFSET(values!$Q$32,D199,0)</f>
        <v>5.3272819405582851E-2</v>
      </c>
      <c r="H199" s="37">
        <f>IF(ISERROR(HLOOKUP(C199,'Cum Mtr F''Cast kWh (Exog Adj)'!$G$2:$N$31,30,FALSE)),H198,HLOOKUP(C199,'Cum Mtr F''Cast kWh (Exog Adj)'!$G$2:$N$31,30,FALSE))</f>
        <v>313633406.71668965</v>
      </c>
      <c r="I199" s="37">
        <f>IF(ISERROR(HLOOKUP(C199,'Cum Mtr F''Cast kWh (Exog Adj)'!$F$2:$N$51,50,FALSE)),I198,HLOOKUP(C199,'Cum Mtr F''Cast kWh (Exog Adj)'!$F$2:$N$51,50,FALSE))</f>
        <v>53277566.600665726</v>
      </c>
      <c r="K199" s="39">
        <f t="shared" ca="1" si="10"/>
        <v>-26567986</v>
      </c>
      <c r="L199" s="39">
        <f t="shared" ca="1" si="11"/>
        <v>-2838246</v>
      </c>
    </row>
    <row r="200" spans="3:12">
      <c r="C200">
        <f t="shared" si="12"/>
        <v>2028</v>
      </c>
      <c r="D200">
        <f t="shared" si="13"/>
        <v>2</v>
      </c>
      <c r="E200" s="36">
        <f ca="1">OFFSET(values!$P$32,D200,0)</f>
        <v>5.9270282752604299E-2</v>
      </c>
      <c r="F200" s="36">
        <f ca="1">OFFSET(values!$Q$32,D200,0)</f>
        <v>3.7013373284275924E-2</v>
      </c>
      <c r="H200" s="37">
        <f>IF(ISERROR(HLOOKUP(C200,'Cum Mtr F''Cast kWh (Exog Adj)'!$G$2:$N$31,30,FALSE)),H199,HLOOKUP(C200,'Cum Mtr F''Cast kWh (Exog Adj)'!$G$2:$N$31,30,FALSE))</f>
        <v>313633406.71668965</v>
      </c>
      <c r="I200" s="37">
        <f>IF(ISERROR(HLOOKUP(C200,'Cum Mtr F''Cast kWh (Exog Adj)'!$F$2:$N$51,50,FALSE)),I199,HLOOKUP(C200,'Cum Mtr F''Cast kWh (Exog Adj)'!$F$2:$N$51,50,FALSE))</f>
        <v>53277566.600665726</v>
      </c>
      <c r="K200" s="39">
        <f t="shared" ca="1" si="10"/>
        <v>-18589141</v>
      </c>
      <c r="L200" s="39">
        <f t="shared" ca="1" si="11"/>
        <v>-1971982</v>
      </c>
    </row>
    <row r="201" spans="3:12">
      <c r="C201">
        <f t="shared" si="12"/>
        <v>2028</v>
      </c>
      <c r="D201">
        <f t="shared" si="13"/>
        <v>3</v>
      </c>
      <c r="E201" s="36">
        <f ca="1">OFFSET(values!$P$32,D201,0)</f>
        <v>4.0167804177143739E-2</v>
      </c>
      <c r="F201" s="36">
        <f ca="1">OFFSET(values!$Q$32,D201,0)</f>
        <v>3.5515212937055236E-2</v>
      </c>
      <c r="H201" s="37">
        <f>IF(ISERROR(HLOOKUP(C201,'Cum Mtr F''Cast kWh (Exog Adj)'!$G$2:$N$31,30,FALSE)),H200,HLOOKUP(C201,'Cum Mtr F''Cast kWh (Exog Adj)'!$G$2:$N$31,30,FALSE))</f>
        <v>313633406.71668965</v>
      </c>
      <c r="I201" s="37">
        <f>IF(ISERROR(HLOOKUP(C201,'Cum Mtr F''Cast kWh (Exog Adj)'!$F$2:$N$51,50,FALSE)),I200,HLOOKUP(C201,'Cum Mtr F''Cast kWh (Exog Adj)'!$F$2:$N$51,50,FALSE))</f>
        <v>53277566.600665726</v>
      </c>
      <c r="K201" s="39">
        <f t="shared" ca="1" si="10"/>
        <v>-12597965</v>
      </c>
      <c r="L201" s="39">
        <f t="shared" ca="1" si="11"/>
        <v>-1892164</v>
      </c>
    </row>
    <row r="202" spans="3:12">
      <c r="C202">
        <f t="shared" si="12"/>
        <v>2028</v>
      </c>
      <c r="D202">
        <f t="shared" si="13"/>
        <v>4</v>
      </c>
      <c r="E202" s="36">
        <f ca="1">OFFSET(values!$P$32,D202,0)</f>
        <v>3.88720685585262E-2</v>
      </c>
      <c r="F202" s="36">
        <f ca="1">OFFSET(values!$Q$32,D202,0)</f>
        <v>5.0232435171517327E-2</v>
      </c>
      <c r="H202" s="37">
        <f>IF(ISERROR(HLOOKUP(C202,'Cum Mtr F''Cast kWh (Exog Adj)'!$G$2:$N$31,30,FALSE)),H201,HLOOKUP(C202,'Cum Mtr F''Cast kWh (Exog Adj)'!$G$2:$N$31,30,FALSE))</f>
        <v>313633406.71668965</v>
      </c>
      <c r="I202" s="37">
        <f>IF(ISERROR(HLOOKUP(C202,'Cum Mtr F''Cast kWh (Exog Adj)'!$F$2:$N$51,50,FALSE)),I201,HLOOKUP(C202,'Cum Mtr F''Cast kWh (Exog Adj)'!$F$2:$N$51,50,FALSE))</f>
        <v>53277566.600665726</v>
      </c>
      <c r="K202" s="39">
        <f t="shared" ca="1" si="10"/>
        <v>-12191579</v>
      </c>
      <c r="L202" s="39">
        <f t="shared" ca="1" si="11"/>
        <v>-2676262</v>
      </c>
    </row>
    <row r="203" spans="3:12">
      <c r="C203">
        <f t="shared" si="12"/>
        <v>2028</v>
      </c>
      <c r="D203">
        <f t="shared" si="13"/>
        <v>5</v>
      </c>
      <c r="E203" s="36">
        <f ca="1">OFFSET(values!$P$32,D203,0)</f>
        <v>8.3914917637399292E-2</v>
      </c>
      <c r="F203" s="36">
        <f ca="1">OFFSET(values!$Q$32,D203,0)</f>
        <v>0.10176474476194673</v>
      </c>
      <c r="H203" s="37">
        <f>IF(ISERROR(HLOOKUP(C203,'Cum Mtr F''Cast kWh (Exog Adj)'!$G$2:$N$31,30,FALSE)),H202,HLOOKUP(C203,'Cum Mtr F''Cast kWh (Exog Adj)'!$G$2:$N$31,30,FALSE))</f>
        <v>313633406.71668965</v>
      </c>
      <c r="I203" s="37">
        <f>IF(ISERROR(HLOOKUP(C203,'Cum Mtr F''Cast kWh (Exog Adj)'!$F$2:$N$51,50,FALSE)),I202,HLOOKUP(C203,'Cum Mtr F''Cast kWh (Exog Adj)'!$F$2:$N$51,50,FALSE))</f>
        <v>53277566.600665726</v>
      </c>
      <c r="K203" s="39">
        <f t="shared" ca="1" si="10"/>
        <v>-26318521</v>
      </c>
      <c r="L203" s="39">
        <f t="shared" ca="1" si="11"/>
        <v>-5421778</v>
      </c>
    </row>
    <row r="204" spans="3:12">
      <c r="C204">
        <f t="shared" si="12"/>
        <v>2028</v>
      </c>
      <c r="D204">
        <f t="shared" si="13"/>
        <v>6</v>
      </c>
      <c r="E204" s="36">
        <f ca="1">OFFSET(values!$P$32,D204,0)</f>
        <v>0.12623800482372863</v>
      </c>
      <c r="F204" s="36">
        <f ca="1">OFFSET(values!$Q$32,D204,0)</f>
        <v>0.14012205600475885</v>
      </c>
      <c r="H204" s="37">
        <f>IF(ISERROR(HLOOKUP(C204,'Cum Mtr F''Cast kWh (Exog Adj)'!$G$2:$N$31,30,FALSE)),H203,HLOOKUP(C204,'Cum Mtr F''Cast kWh (Exog Adj)'!$G$2:$N$31,30,FALSE))</f>
        <v>313633406.71668965</v>
      </c>
      <c r="I204" s="37">
        <f>IF(ISERROR(HLOOKUP(C204,'Cum Mtr F''Cast kWh (Exog Adj)'!$F$2:$N$51,50,FALSE)),I203,HLOOKUP(C204,'Cum Mtr F''Cast kWh (Exog Adj)'!$F$2:$N$51,50,FALSE))</f>
        <v>53277566.600665726</v>
      </c>
      <c r="K204" s="39">
        <f t="shared" ca="1" si="10"/>
        <v>-39592456</v>
      </c>
      <c r="L204" s="39">
        <f t="shared" ca="1" si="11"/>
        <v>-7465362</v>
      </c>
    </row>
    <row r="205" spans="3:12">
      <c r="C205">
        <f t="shared" si="12"/>
        <v>2028</v>
      </c>
      <c r="D205">
        <f t="shared" si="13"/>
        <v>7</v>
      </c>
      <c r="E205" s="36">
        <f ca="1">OFFSET(values!$P$32,D205,0)</f>
        <v>0.14317237132447272</v>
      </c>
      <c r="F205" s="36">
        <f ca="1">OFFSET(values!$Q$32,D205,0)</f>
        <v>0.15572054903170371</v>
      </c>
      <c r="H205" s="37">
        <f>IF(ISERROR(HLOOKUP(C205,'Cum Mtr F''Cast kWh (Exog Adj)'!$G$2:$N$31,30,FALSE)),H204,HLOOKUP(C205,'Cum Mtr F''Cast kWh (Exog Adj)'!$G$2:$N$31,30,FALSE))</f>
        <v>313633406.71668965</v>
      </c>
      <c r="I205" s="37">
        <f>IF(ISERROR(HLOOKUP(C205,'Cum Mtr F''Cast kWh (Exog Adj)'!$F$2:$N$51,50,FALSE)),I204,HLOOKUP(C205,'Cum Mtr F''Cast kWh (Exog Adj)'!$F$2:$N$51,50,FALSE))</f>
        <v>53277566.600665726</v>
      </c>
      <c r="K205" s="39">
        <f t="shared" ref="K205:K268" ca="1" si="14">-ROUND(E205*H205,0)</f>
        <v>-44903639</v>
      </c>
      <c r="L205" s="39">
        <f t="shared" ref="L205:L268" ca="1" si="15">-ROUND(F205*I205,0)</f>
        <v>-8296412</v>
      </c>
    </row>
    <row r="206" spans="3:12">
      <c r="C206">
        <f t="shared" si="12"/>
        <v>2028</v>
      </c>
      <c r="D206">
        <f t="shared" si="13"/>
        <v>8</v>
      </c>
      <c r="E206" s="36">
        <f ca="1">OFFSET(values!$P$32,D206,0)</f>
        <v>0.13800225791553344</v>
      </c>
      <c r="F206" s="36">
        <f ca="1">OFFSET(values!$Q$32,D206,0)</f>
        <v>0.15128114741457183</v>
      </c>
      <c r="H206" s="37">
        <f>IF(ISERROR(HLOOKUP(C206,'Cum Mtr F''Cast kWh (Exog Adj)'!$G$2:$N$31,30,FALSE)),H205,HLOOKUP(C206,'Cum Mtr F''Cast kWh (Exog Adj)'!$G$2:$N$31,30,FALSE))</f>
        <v>313633406.71668965</v>
      </c>
      <c r="I206" s="37">
        <f>IF(ISERROR(HLOOKUP(C206,'Cum Mtr F''Cast kWh (Exog Adj)'!$F$2:$N$51,50,FALSE)),I205,HLOOKUP(C206,'Cum Mtr F''Cast kWh (Exog Adj)'!$F$2:$N$51,50,FALSE))</f>
        <v>53277566.600665726</v>
      </c>
      <c r="K206" s="39">
        <f t="shared" ca="1" si="14"/>
        <v>-43282118</v>
      </c>
      <c r="L206" s="39">
        <f t="shared" ca="1" si="15"/>
        <v>-8059891</v>
      </c>
    </row>
    <row r="207" spans="3:12">
      <c r="C207">
        <f t="shared" si="12"/>
        <v>2028</v>
      </c>
      <c r="D207">
        <f t="shared" si="13"/>
        <v>9</v>
      </c>
      <c r="E207" s="36">
        <f ca="1">OFFSET(values!$P$32,D207,0)</f>
        <v>0.10507004669779853</v>
      </c>
      <c r="F207" s="36">
        <f ca="1">OFFSET(values!$Q$32,D207,0)</f>
        <v>0.12095441626825883</v>
      </c>
      <c r="H207" s="37">
        <f>IF(ISERROR(HLOOKUP(C207,'Cum Mtr F''Cast kWh (Exog Adj)'!$G$2:$N$31,30,FALSE)),H206,HLOOKUP(C207,'Cum Mtr F''Cast kWh (Exog Adj)'!$G$2:$N$31,30,FALSE))</f>
        <v>313633406.71668965</v>
      </c>
      <c r="I207" s="37">
        <f>IF(ISERROR(HLOOKUP(C207,'Cum Mtr F''Cast kWh (Exog Adj)'!$F$2:$N$51,50,FALSE)),I206,HLOOKUP(C207,'Cum Mtr F''Cast kWh (Exog Adj)'!$F$2:$N$51,50,FALSE))</f>
        <v>53277566.600665726</v>
      </c>
      <c r="K207" s="39">
        <f t="shared" ca="1" si="14"/>
        <v>-32953477</v>
      </c>
      <c r="L207" s="39">
        <f t="shared" ca="1" si="15"/>
        <v>-6444157</v>
      </c>
    </row>
    <row r="208" spans="3:12">
      <c r="C208">
        <f t="shared" si="12"/>
        <v>2028</v>
      </c>
      <c r="D208">
        <f t="shared" si="13"/>
        <v>10</v>
      </c>
      <c r="E208" s="36">
        <f ca="1">OFFSET(values!$P$32,D208,0)</f>
        <v>5.6075845435418485E-2</v>
      </c>
      <c r="F208" s="36">
        <f ca="1">OFFSET(values!$Q$32,D208,0)</f>
        <v>6.7274009121152709E-2</v>
      </c>
      <c r="H208" s="37">
        <f>IF(ISERROR(HLOOKUP(C208,'Cum Mtr F''Cast kWh (Exog Adj)'!$G$2:$N$31,30,FALSE)),H207,HLOOKUP(C208,'Cum Mtr F''Cast kWh (Exog Adj)'!$G$2:$N$31,30,FALSE))</f>
        <v>313633406.71668965</v>
      </c>
      <c r="I208" s="37">
        <f>IF(ISERROR(HLOOKUP(C208,'Cum Mtr F''Cast kWh (Exog Adj)'!$F$2:$N$51,50,FALSE)),I207,HLOOKUP(C208,'Cum Mtr F''Cast kWh (Exog Adj)'!$F$2:$N$51,50,FALSE))</f>
        <v>53277566.600665726</v>
      </c>
      <c r="K208" s="39">
        <f t="shared" ca="1" si="14"/>
        <v>-17587258</v>
      </c>
      <c r="L208" s="39">
        <f t="shared" ca="1" si="15"/>
        <v>-3584196</v>
      </c>
    </row>
    <row r="209" spans="3:12">
      <c r="C209">
        <f t="shared" si="12"/>
        <v>2028</v>
      </c>
      <c r="D209">
        <f t="shared" si="13"/>
        <v>11</v>
      </c>
      <c r="E209" s="36">
        <f ca="1">OFFSET(values!$P$32,D209,0)</f>
        <v>4.6954379842972238E-2</v>
      </c>
      <c r="F209" s="36">
        <f ca="1">OFFSET(values!$Q$32,D209,0)</f>
        <v>3.7674326378637997E-2</v>
      </c>
      <c r="H209" s="37">
        <f>IF(ISERROR(HLOOKUP(C209,'Cum Mtr F''Cast kWh (Exog Adj)'!$G$2:$N$31,30,FALSE)),H208,HLOOKUP(C209,'Cum Mtr F''Cast kWh (Exog Adj)'!$G$2:$N$31,30,FALSE))</f>
        <v>313633406.71668965</v>
      </c>
      <c r="I209" s="37">
        <f>IF(ISERROR(HLOOKUP(C209,'Cum Mtr F''Cast kWh (Exog Adj)'!$F$2:$N$51,50,FALSE)),I208,HLOOKUP(C209,'Cum Mtr F''Cast kWh (Exog Adj)'!$F$2:$N$51,50,FALSE))</f>
        <v>53277566.600665726</v>
      </c>
      <c r="K209" s="39">
        <f t="shared" ca="1" si="14"/>
        <v>-14726462</v>
      </c>
      <c r="L209" s="39">
        <f t="shared" ca="1" si="15"/>
        <v>-2007196</v>
      </c>
    </row>
    <row r="210" spans="3:12">
      <c r="C210">
        <f t="shared" si="12"/>
        <v>2028</v>
      </c>
      <c r="D210">
        <f t="shared" si="13"/>
        <v>12</v>
      </c>
      <c r="E210" s="36">
        <f ca="1">OFFSET(values!$P$32,D210,0)</f>
        <v>7.7551701134089393E-2</v>
      </c>
      <c r="F210" s="36">
        <f ca="1">OFFSET(values!$Q$32,D210,0)</f>
        <v>4.9174910220538014E-2</v>
      </c>
      <c r="H210" s="37">
        <f>IF(ISERROR(HLOOKUP(C210,'Cum Mtr F''Cast kWh (Exog Adj)'!$G$2:$N$31,30,FALSE)),H209,HLOOKUP(C210,'Cum Mtr F''Cast kWh (Exog Adj)'!$G$2:$N$31,30,FALSE))</f>
        <v>313633406.71668965</v>
      </c>
      <c r="I210" s="37">
        <f>IF(ISERROR(HLOOKUP(C210,'Cum Mtr F''Cast kWh (Exog Adj)'!$F$2:$N$51,50,FALSE)),I209,HLOOKUP(C210,'Cum Mtr F''Cast kWh (Exog Adj)'!$F$2:$N$51,50,FALSE))</f>
        <v>53277566.600665726</v>
      </c>
      <c r="K210" s="39">
        <f t="shared" ca="1" si="14"/>
        <v>-24322804</v>
      </c>
      <c r="L210" s="39">
        <f t="shared" ca="1" si="15"/>
        <v>-2619920</v>
      </c>
    </row>
    <row r="211" spans="3:12">
      <c r="C211">
        <f t="shared" si="12"/>
        <v>2029</v>
      </c>
      <c r="D211">
        <f t="shared" si="13"/>
        <v>1</v>
      </c>
      <c r="E211" s="36">
        <f ca="1">OFFSET(values!$P$32,D211,0)</f>
        <v>8.4710319700313036E-2</v>
      </c>
      <c r="F211" s="36">
        <f ca="1">OFFSET(values!$Q$32,D211,0)</f>
        <v>5.3272819405582851E-2</v>
      </c>
      <c r="H211" s="37">
        <f>IF(ISERROR(HLOOKUP(C211,'Cum Mtr F''Cast kWh (Exog Adj)'!$G$2:$N$31,30,FALSE)),H210,HLOOKUP(C211,'Cum Mtr F''Cast kWh (Exog Adj)'!$G$2:$N$31,30,FALSE))</f>
        <v>313633406.71668965</v>
      </c>
      <c r="I211" s="37">
        <f>IF(ISERROR(HLOOKUP(C211,'Cum Mtr F''Cast kWh (Exog Adj)'!$F$2:$N$51,50,FALSE)),I210,HLOOKUP(C211,'Cum Mtr F''Cast kWh (Exog Adj)'!$F$2:$N$51,50,FALSE))</f>
        <v>53277566.600665726</v>
      </c>
      <c r="K211" s="39">
        <f t="shared" ca="1" si="14"/>
        <v>-26567986</v>
      </c>
      <c r="L211" s="39">
        <f t="shared" ca="1" si="15"/>
        <v>-2838246</v>
      </c>
    </row>
    <row r="212" spans="3:12">
      <c r="C212">
        <f t="shared" si="12"/>
        <v>2029</v>
      </c>
      <c r="D212">
        <f t="shared" si="13"/>
        <v>2</v>
      </c>
      <c r="E212" s="36">
        <f ca="1">OFFSET(values!$P$32,D212,0)</f>
        <v>5.9270282752604299E-2</v>
      </c>
      <c r="F212" s="36">
        <f ca="1">OFFSET(values!$Q$32,D212,0)</f>
        <v>3.7013373284275924E-2</v>
      </c>
      <c r="H212" s="37">
        <f>IF(ISERROR(HLOOKUP(C212,'Cum Mtr F''Cast kWh (Exog Adj)'!$G$2:$N$31,30,FALSE)),H211,HLOOKUP(C212,'Cum Mtr F''Cast kWh (Exog Adj)'!$G$2:$N$31,30,FALSE))</f>
        <v>313633406.71668965</v>
      </c>
      <c r="I212" s="37">
        <f>IF(ISERROR(HLOOKUP(C212,'Cum Mtr F''Cast kWh (Exog Adj)'!$F$2:$N$51,50,FALSE)),I211,HLOOKUP(C212,'Cum Mtr F''Cast kWh (Exog Adj)'!$F$2:$N$51,50,FALSE))</f>
        <v>53277566.600665726</v>
      </c>
      <c r="K212" s="39">
        <f t="shared" ca="1" si="14"/>
        <v>-18589141</v>
      </c>
      <c r="L212" s="39">
        <f t="shared" ca="1" si="15"/>
        <v>-1971982</v>
      </c>
    </row>
    <row r="213" spans="3:12">
      <c r="C213">
        <f t="shared" si="12"/>
        <v>2029</v>
      </c>
      <c r="D213">
        <f t="shared" si="13"/>
        <v>3</v>
      </c>
      <c r="E213" s="36">
        <f ca="1">OFFSET(values!$P$32,D213,0)</f>
        <v>4.0167804177143739E-2</v>
      </c>
      <c r="F213" s="36">
        <f ca="1">OFFSET(values!$Q$32,D213,0)</f>
        <v>3.5515212937055236E-2</v>
      </c>
      <c r="H213" s="37">
        <f>IF(ISERROR(HLOOKUP(C213,'Cum Mtr F''Cast kWh (Exog Adj)'!$G$2:$N$31,30,FALSE)),H212,HLOOKUP(C213,'Cum Mtr F''Cast kWh (Exog Adj)'!$G$2:$N$31,30,FALSE))</f>
        <v>313633406.71668965</v>
      </c>
      <c r="I213" s="37">
        <f>IF(ISERROR(HLOOKUP(C213,'Cum Mtr F''Cast kWh (Exog Adj)'!$F$2:$N$51,50,FALSE)),I212,HLOOKUP(C213,'Cum Mtr F''Cast kWh (Exog Adj)'!$F$2:$N$51,50,FALSE))</f>
        <v>53277566.600665726</v>
      </c>
      <c r="K213" s="39">
        <f t="shared" ca="1" si="14"/>
        <v>-12597965</v>
      </c>
      <c r="L213" s="39">
        <f t="shared" ca="1" si="15"/>
        <v>-1892164</v>
      </c>
    </row>
    <row r="214" spans="3:12">
      <c r="C214">
        <f t="shared" si="12"/>
        <v>2029</v>
      </c>
      <c r="D214">
        <f t="shared" si="13"/>
        <v>4</v>
      </c>
      <c r="E214" s="36">
        <f ca="1">OFFSET(values!$P$32,D214,0)</f>
        <v>3.88720685585262E-2</v>
      </c>
      <c r="F214" s="36">
        <f ca="1">OFFSET(values!$Q$32,D214,0)</f>
        <v>5.0232435171517327E-2</v>
      </c>
      <c r="H214" s="37">
        <f>IF(ISERROR(HLOOKUP(C214,'Cum Mtr F''Cast kWh (Exog Adj)'!$G$2:$N$31,30,FALSE)),H213,HLOOKUP(C214,'Cum Mtr F''Cast kWh (Exog Adj)'!$G$2:$N$31,30,FALSE))</f>
        <v>313633406.71668965</v>
      </c>
      <c r="I214" s="37">
        <f>IF(ISERROR(HLOOKUP(C214,'Cum Mtr F''Cast kWh (Exog Adj)'!$F$2:$N$51,50,FALSE)),I213,HLOOKUP(C214,'Cum Mtr F''Cast kWh (Exog Adj)'!$F$2:$N$51,50,FALSE))</f>
        <v>53277566.600665726</v>
      </c>
      <c r="K214" s="39">
        <f t="shared" ca="1" si="14"/>
        <v>-12191579</v>
      </c>
      <c r="L214" s="39">
        <f t="shared" ca="1" si="15"/>
        <v>-2676262</v>
      </c>
    </row>
    <row r="215" spans="3:12">
      <c r="C215">
        <f t="shared" si="12"/>
        <v>2029</v>
      </c>
      <c r="D215">
        <f t="shared" si="13"/>
        <v>5</v>
      </c>
      <c r="E215" s="36">
        <f ca="1">OFFSET(values!$P$32,D215,0)</f>
        <v>8.3914917637399292E-2</v>
      </c>
      <c r="F215" s="36">
        <f ca="1">OFFSET(values!$Q$32,D215,0)</f>
        <v>0.10176474476194673</v>
      </c>
      <c r="H215" s="37">
        <f>IF(ISERROR(HLOOKUP(C215,'Cum Mtr F''Cast kWh (Exog Adj)'!$G$2:$N$31,30,FALSE)),H214,HLOOKUP(C215,'Cum Mtr F''Cast kWh (Exog Adj)'!$G$2:$N$31,30,FALSE))</f>
        <v>313633406.71668965</v>
      </c>
      <c r="I215" s="37">
        <f>IF(ISERROR(HLOOKUP(C215,'Cum Mtr F''Cast kWh (Exog Adj)'!$F$2:$N$51,50,FALSE)),I214,HLOOKUP(C215,'Cum Mtr F''Cast kWh (Exog Adj)'!$F$2:$N$51,50,FALSE))</f>
        <v>53277566.600665726</v>
      </c>
      <c r="K215" s="39">
        <f t="shared" ca="1" si="14"/>
        <v>-26318521</v>
      </c>
      <c r="L215" s="39">
        <f t="shared" ca="1" si="15"/>
        <v>-5421778</v>
      </c>
    </row>
    <row r="216" spans="3:12">
      <c r="C216">
        <f t="shared" si="12"/>
        <v>2029</v>
      </c>
      <c r="D216">
        <f t="shared" si="13"/>
        <v>6</v>
      </c>
      <c r="E216" s="36">
        <f ca="1">OFFSET(values!$P$32,D216,0)</f>
        <v>0.12623800482372863</v>
      </c>
      <c r="F216" s="36">
        <f ca="1">OFFSET(values!$Q$32,D216,0)</f>
        <v>0.14012205600475885</v>
      </c>
      <c r="H216" s="37">
        <f>IF(ISERROR(HLOOKUP(C216,'Cum Mtr F''Cast kWh (Exog Adj)'!$G$2:$N$31,30,FALSE)),H215,HLOOKUP(C216,'Cum Mtr F''Cast kWh (Exog Adj)'!$G$2:$N$31,30,FALSE))</f>
        <v>313633406.71668965</v>
      </c>
      <c r="I216" s="37">
        <f>IF(ISERROR(HLOOKUP(C216,'Cum Mtr F''Cast kWh (Exog Adj)'!$F$2:$N$51,50,FALSE)),I215,HLOOKUP(C216,'Cum Mtr F''Cast kWh (Exog Adj)'!$F$2:$N$51,50,FALSE))</f>
        <v>53277566.600665726</v>
      </c>
      <c r="K216" s="39">
        <f t="shared" ca="1" si="14"/>
        <v>-39592456</v>
      </c>
      <c r="L216" s="39">
        <f t="shared" ca="1" si="15"/>
        <v>-7465362</v>
      </c>
    </row>
    <row r="217" spans="3:12">
      <c r="C217">
        <f t="shared" si="12"/>
        <v>2029</v>
      </c>
      <c r="D217">
        <f t="shared" si="13"/>
        <v>7</v>
      </c>
      <c r="E217" s="36">
        <f ca="1">OFFSET(values!$P$32,D217,0)</f>
        <v>0.14317237132447272</v>
      </c>
      <c r="F217" s="36">
        <f ca="1">OFFSET(values!$Q$32,D217,0)</f>
        <v>0.15572054903170371</v>
      </c>
      <c r="H217" s="37">
        <f>IF(ISERROR(HLOOKUP(C217,'Cum Mtr F''Cast kWh (Exog Adj)'!$G$2:$N$31,30,FALSE)),H216,HLOOKUP(C217,'Cum Mtr F''Cast kWh (Exog Adj)'!$G$2:$N$31,30,FALSE))</f>
        <v>313633406.71668965</v>
      </c>
      <c r="I217" s="37">
        <f>IF(ISERROR(HLOOKUP(C217,'Cum Mtr F''Cast kWh (Exog Adj)'!$F$2:$N$51,50,FALSE)),I216,HLOOKUP(C217,'Cum Mtr F''Cast kWh (Exog Adj)'!$F$2:$N$51,50,FALSE))</f>
        <v>53277566.600665726</v>
      </c>
      <c r="K217" s="39">
        <f t="shared" ca="1" si="14"/>
        <v>-44903639</v>
      </c>
      <c r="L217" s="39">
        <f t="shared" ca="1" si="15"/>
        <v>-8296412</v>
      </c>
    </row>
    <row r="218" spans="3:12">
      <c r="C218">
        <f t="shared" si="12"/>
        <v>2029</v>
      </c>
      <c r="D218">
        <f t="shared" si="13"/>
        <v>8</v>
      </c>
      <c r="E218" s="36">
        <f ca="1">OFFSET(values!$P$32,D218,0)</f>
        <v>0.13800225791553344</v>
      </c>
      <c r="F218" s="36">
        <f ca="1">OFFSET(values!$Q$32,D218,0)</f>
        <v>0.15128114741457183</v>
      </c>
      <c r="H218" s="37">
        <f>IF(ISERROR(HLOOKUP(C218,'Cum Mtr F''Cast kWh (Exog Adj)'!$G$2:$N$31,30,FALSE)),H217,HLOOKUP(C218,'Cum Mtr F''Cast kWh (Exog Adj)'!$G$2:$N$31,30,FALSE))</f>
        <v>313633406.71668965</v>
      </c>
      <c r="I218" s="37">
        <f>IF(ISERROR(HLOOKUP(C218,'Cum Mtr F''Cast kWh (Exog Adj)'!$F$2:$N$51,50,FALSE)),I217,HLOOKUP(C218,'Cum Mtr F''Cast kWh (Exog Adj)'!$F$2:$N$51,50,FALSE))</f>
        <v>53277566.600665726</v>
      </c>
      <c r="K218" s="39">
        <f t="shared" ca="1" si="14"/>
        <v>-43282118</v>
      </c>
      <c r="L218" s="39">
        <f t="shared" ca="1" si="15"/>
        <v>-8059891</v>
      </c>
    </row>
    <row r="219" spans="3:12">
      <c r="C219">
        <f t="shared" si="12"/>
        <v>2029</v>
      </c>
      <c r="D219">
        <f t="shared" si="13"/>
        <v>9</v>
      </c>
      <c r="E219" s="36">
        <f ca="1">OFFSET(values!$P$32,D219,0)</f>
        <v>0.10507004669779853</v>
      </c>
      <c r="F219" s="36">
        <f ca="1">OFFSET(values!$Q$32,D219,0)</f>
        <v>0.12095441626825883</v>
      </c>
      <c r="H219" s="37">
        <f>IF(ISERROR(HLOOKUP(C219,'Cum Mtr F''Cast kWh (Exog Adj)'!$G$2:$N$31,30,FALSE)),H218,HLOOKUP(C219,'Cum Mtr F''Cast kWh (Exog Adj)'!$G$2:$N$31,30,FALSE))</f>
        <v>313633406.71668965</v>
      </c>
      <c r="I219" s="37">
        <f>IF(ISERROR(HLOOKUP(C219,'Cum Mtr F''Cast kWh (Exog Adj)'!$F$2:$N$51,50,FALSE)),I218,HLOOKUP(C219,'Cum Mtr F''Cast kWh (Exog Adj)'!$F$2:$N$51,50,FALSE))</f>
        <v>53277566.600665726</v>
      </c>
      <c r="K219" s="39">
        <f t="shared" ca="1" si="14"/>
        <v>-32953477</v>
      </c>
      <c r="L219" s="39">
        <f t="shared" ca="1" si="15"/>
        <v>-6444157</v>
      </c>
    </row>
    <row r="220" spans="3:12">
      <c r="C220">
        <f t="shared" si="12"/>
        <v>2029</v>
      </c>
      <c r="D220">
        <f t="shared" si="13"/>
        <v>10</v>
      </c>
      <c r="E220" s="36">
        <f ca="1">OFFSET(values!$P$32,D220,0)</f>
        <v>5.6075845435418485E-2</v>
      </c>
      <c r="F220" s="36">
        <f ca="1">OFFSET(values!$Q$32,D220,0)</f>
        <v>6.7274009121152709E-2</v>
      </c>
      <c r="H220" s="37">
        <f>IF(ISERROR(HLOOKUP(C220,'Cum Mtr F''Cast kWh (Exog Adj)'!$G$2:$N$31,30,FALSE)),H219,HLOOKUP(C220,'Cum Mtr F''Cast kWh (Exog Adj)'!$G$2:$N$31,30,FALSE))</f>
        <v>313633406.71668965</v>
      </c>
      <c r="I220" s="37">
        <f>IF(ISERROR(HLOOKUP(C220,'Cum Mtr F''Cast kWh (Exog Adj)'!$F$2:$N$51,50,FALSE)),I219,HLOOKUP(C220,'Cum Mtr F''Cast kWh (Exog Adj)'!$F$2:$N$51,50,FALSE))</f>
        <v>53277566.600665726</v>
      </c>
      <c r="K220" s="39">
        <f t="shared" ca="1" si="14"/>
        <v>-17587258</v>
      </c>
      <c r="L220" s="39">
        <f t="shared" ca="1" si="15"/>
        <v>-3584196</v>
      </c>
    </row>
    <row r="221" spans="3:12">
      <c r="C221">
        <f t="shared" si="12"/>
        <v>2029</v>
      </c>
      <c r="D221">
        <f t="shared" si="13"/>
        <v>11</v>
      </c>
      <c r="E221" s="36">
        <f ca="1">OFFSET(values!$P$32,D221,0)</f>
        <v>4.6954379842972238E-2</v>
      </c>
      <c r="F221" s="36">
        <f ca="1">OFFSET(values!$Q$32,D221,0)</f>
        <v>3.7674326378637997E-2</v>
      </c>
      <c r="H221" s="37">
        <f>IF(ISERROR(HLOOKUP(C221,'Cum Mtr F''Cast kWh (Exog Adj)'!$G$2:$N$31,30,FALSE)),H220,HLOOKUP(C221,'Cum Mtr F''Cast kWh (Exog Adj)'!$G$2:$N$31,30,FALSE))</f>
        <v>313633406.71668965</v>
      </c>
      <c r="I221" s="37">
        <f>IF(ISERROR(HLOOKUP(C221,'Cum Mtr F''Cast kWh (Exog Adj)'!$F$2:$N$51,50,FALSE)),I220,HLOOKUP(C221,'Cum Mtr F''Cast kWh (Exog Adj)'!$F$2:$N$51,50,FALSE))</f>
        <v>53277566.600665726</v>
      </c>
      <c r="K221" s="39">
        <f t="shared" ca="1" si="14"/>
        <v>-14726462</v>
      </c>
      <c r="L221" s="39">
        <f t="shared" ca="1" si="15"/>
        <v>-2007196</v>
      </c>
    </row>
    <row r="222" spans="3:12">
      <c r="C222">
        <f t="shared" si="12"/>
        <v>2029</v>
      </c>
      <c r="D222">
        <f t="shared" si="13"/>
        <v>12</v>
      </c>
      <c r="E222" s="36">
        <f ca="1">OFFSET(values!$P$32,D222,0)</f>
        <v>7.7551701134089393E-2</v>
      </c>
      <c r="F222" s="36">
        <f ca="1">OFFSET(values!$Q$32,D222,0)</f>
        <v>4.9174910220538014E-2</v>
      </c>
      <c r="H222" s="37">
        <f>IF(ISERROR(HLOOKUP(C222,'Cum Mtr F''Cast kWh (Exog Adj)'!$G$2:$N$31,30,FALSE)),H221,HLOOKUP(C222,'Cum Mtr F''Cast kWh (Exog Adj)'!$G$2:$N$31,30,FALSE))</f>
        <v>313633406.71668965</v>
      </c>
      <c r="I222" s="37">
        <f>IF(ISERROR(HLOOKUP(C222,'Cum Mtr F''Cast kWh (Exog Adj)'!$F$2:$N$51,50,FALSE)),I221,HLOOKUP(C222,'Cum Mtr F''Cast kWh (Exog Adj)'!$F$2:$N$51,50,FALSE))</f>
        <v>53277566.600665726</v>
      </c>
      <c r="K222" s="39">
        <f t="shared" ca="1" si="14"/>
        <v>-24322804</v>
      </c>
      <c r="L222" s="39">
        <f t="shared" ca="1" si="15"/>
        <v>-2619920</v>
      </c>
    </row>
    <row r="223" spans="3:12">
      <c r="C223">
        <f t="shared" si="12"/>
        <v>2030</v>
      </c>
      <c r="D223">
        <f t="shared" si="13"/>
        <v>1</v>
      </c>
      <c r="E223" s="36">
        <f ca="1">OFFSET(values!$P$32,D223,0)</f>
        <v>8.4710319700313036E-2</v>
      </c>
      <c r="F223" s="36">
        <f ca="1">OFFSET(values!$Q$32,D223,0)</f>
        <v>5.3272819405582851E-2</v>
      </c>
      <c r="H223" s="37">
        <f>IF(ISERROR(HLOOKUP(C223,'Cum Mtr F''Cast kWh (Exog Adj)'!$G$2:$N$31,30,FALSE)),H222,HLOOKUP(C223,'Cum Mtr F''Cast kWh (Exog Adj)'!$G$2:$N$31,30,FALSE))</f>
        <v>313633406.71668965</v>
      </c>
      <c r="I223" s="37">
        <f>IF(ISERROR(HLOOKUP(C223,'Cum Mtr F''Cast kWh (Exog Adj)'!$F$2:$N$51,50,FALSE)),I222,HLOOKUP(C223,'Cum Mtr F''Cast kWh (Exog Adj)'!$F$2:$N$51,50,FALSE))</f>
        <v>53277566.600665726</v>
      </c>
      <c r="K223" s="39">
        <f t="shared" ca="1" si="14"/>
        <v>-26567986</v>
      </c>
      <c r="L223" s="39">
        <f t="shared" ca="1" si="15"/>
        <v>-2838246</v>
      </c>
    </row>
    <row r="224" spans="3:12">
      <c r="C224">
        <f t="shared" si="12"/>
        <v>2030</v>
      </c>
      <c r="D224">
        <f t="shared" si="13"/>
        <v>2</v>
      </c>
      <c r="E224" s="36">
        <f ca="1">OFFSET(values!$P$32,D224,0)</f>
        <v>5.9270282752604299E-2</v>
      </c>
      <c r="F224" s="36">
        <f ca="1">OFFSET(values!$Q$32,D224,0)</f>
        <v>3.7013373284275924E-2</v>
      </c>
      <c r="H224" s="37">
        <f>IF(ISERROR(HLOOKUP(C224,'Cum Mtr F''Cast kWh (Exog Adj)'!$G$2:$N$31,30,FALSE)),H223,HLOOKUP(C224,'Cum Mtr F''Cast kWh (Exog Adj)'!$G$2:$N$31,30,FALSE))</f>
        <v>313633406.71668965</v>
      </c>
      <c r="I224" s="37">
        <f>IF(ISERROR(HLOOKUP(C224,'Cum Mtr F''Cast kWh (Exog Adj)'!$F$2:$N$51,50,FALSE)),I223,HLOOKUP(C224,'Cum Mtr F''Cast kWh (Exog Adj)'!$F$2:$N$51,50,FALSE))</f>
        <v>53277566.600665726</v>
      </c>
      <c r="K224" s="39">
        <f t="shared" ca="1" si="14"/>
        <v>-18589141</v>
      </c>
      <c r="L224" s="39">
        <f t="shared" ca="1" si="15"/>
        <v>-1971982</v>
      </c>
    </row>
    <row r="225" spans="3:12">
      <c r="C225">
        <f t="shared" si="12"/>
        <v>2030</v>
      </c>
      <c r="D225">
        <f t="shared" si="13"/>
        <v>3</v>
      </c>
      <c r="E225" s="36">
        <f ca="1">OFFSET(values!$P$32,D225,0)</f>
        <v>4.0167804177143739E-2</v>
      </c>
      <c r="F225" s="36">
        <f ca="1">OFFSET(values!$Q$32,D225,0)</f>
        <v>3.5515212937055236E-2</v>
      </c>
      <c r="H225" s="37">
        <f>IF(ISERROR(HLOOKUP(C225,'Cum Mtr F''Cast kWh (Exog Adj)'!$G$2:$N$31,30,FALSE)),H224,HLOOKUP(C225,'Cum Mtr F''Cast kWh (Exog Adj)'!$G$2:$N$31,30,FALSE))</f>
        <v>313633406.71668965</v>
      </c>
      <c r="I225" s="37">
        <f>IF(ISERROR(HLOOKUP(C225,'Cum Mtr F''Cast kWh (Exog Adj)'!$F$2:$N$51,50,FALSE)),I224,HLOOKUP(C225,'Cum Mtr F''Cast kWh (Exog Adj)'!$F$2:$N$51,50,FALSE))</f>
        <v>53277566.600665726</v>
      </c>
      <c r="K225" s="39">
        <f t="shared" ca="1" si="14"/>
        <v>-12597965</v>
      </c>
      <c r="L225" s="39">
        <f t="shared" ca="1" si="15"/>
        <v>-1892164</v>
      </c>
    </row>
    <row r="226" spans="3:12">
      <c r="C226">
        <f t="shared" si="12"/>
        <v>2030</v>
      </c>
      <c r="D226">
        <f t="shared" si="13"/>
        <v>4</v>
      </c>
      <c r="E226" s="36">
        <f ca="1">OFFSET(values!$P$32,D226,0)</f>
        <v>3.88720685585262E-2</v>
      </c>
      <c r="F226" s="36">
        <f ca="1">OFFSET(values!$Q$32,D226,0)</f>
        <v>5.0232435171517327E-2</v>
      </c>
      <c r="H226" s="37">
        <f>IF(ISERROR(HLOOKUP(C226,'Cum Mtr F''Cast kWh (Exog Adj)'!$G$2:$N$31,30,FALSE)),H225,HLOOKUP(C226,'Cum Mtr F''Cast kWh (Exog Adj)'!$G$2:$N$31,30,FALSE))</f>
        <v>313633406.71668965</v>
      </c>
      <c r="I226" s="37">
        <f>IF(ISERROR(HLOOKUP(C226,'Cum Mtr F''Cast kWh (Exog Adj)'!$F$2:$N$51,50,FALSE)),I225,HLOOKUP(C226,'Cum Mtr F''Cast kWh (Exog Adj)'!$F$2:$N$51,50,FALSE))</f>
        <v>53277566.600665726</v>
      </c>
      <c r="K226" s="39">
        <f t="shared" ca="1" si="14"/>
        <v>-12191579</v>
      </c>
      <c r="L226" s="39">
        <f t="shared" ca="1" si="15"/>
        <v>-2676262</v>
      </c>
    </row>
    <row r="227" spans="3:12">
      <c r="C227">
        <f t="shared" si="12"/>
        <v>2030</v>
      </c>
      <c r="D227">
        <f t="shared" si="13"/>
        <v>5</v>
      </c>
      <c r="E227" s="36">
        <f ca="1">OFFSET(values!$P$32,D227,0)</f>
        <v>8.3914917637399292E-2</v>
      </c>
      <c r="F227" s="36">
        <f ca="1">OFFSET(values!$Q$32,D227,0)</f>
        <v>0.10176474476194673</v>
      </c>
      <c r="H227" s="37">
        <f>IF(ISERROR(HLOOKUP(C227,'Cum Mtr F''Cast kWh (Exog Adj)'!$G$2:$N$31,30,FALSE)),H226,HLOOKUP(C227,'Cum Mtr F''Cast kWh (Exog Adj)'!$G$2:$N$31,30,FALSE))</f>
        <v>313633406.71668965</v>
      </c>
      <c r="I227" s="37">
        <f>IF(ISERROR(HLOOKUP(C227,'Cum Mtr F''Cast kWh (Exog Adj)'!$F$2:$N$51,50,FALSE)),I226,HLOOKUP(C227,'Cum Mtr F''Cast kWh (Exog Adj)'!$F$2:$N$51,50,FALSE))</f>
        <v>53277566.600665726</v>
      </c>
      <c r="K227" s="39">
        <f t="shared" ca="1" si="14"/>
        <v>-26318521</v>
      </c>
      <c r="L227" s="39">
        <f t="shared" ca="1" si="15"/>
        <v>-5421778</v>
      </c>
    </row>
    <row r="228" spans="3:12">
      <c r="C228">
        <f t="shared" si="12"/>
        <v>2030</v>
      </c>
      <c r="D228">
        <f t="shared" si="13"/>
        <v>6</v>
      </c>
      <c r="E228" s="36">
        <f ca="1">OFFSET(values!$P$32,D228,0)</f>
        <v>0.12623800482372863</v>
      </c>
      <c r="F228" s="36">
        <f ca="1">OFFSET(values!$Q$32,D228,0)</f>
        <v>0.14012205600475885</v>
      </c>
      <c r="H228" s="37">
        <f>IF(ISERROR(HLOOKUP(C228,'Cum Mtr F''Cast kWh (Exog Adj)'!$G$2:$N$31,30,FALSE)),H227,HLOOKUP(C228,'Cum Mtr F''Cast kWh (Exog Adj)'!$G$2:$N$31,30,FALSE))</f>
        <v>313633406.71668965</v>
      </c>
      <c r="I228" s="37">
        <f>IF(ISERROR(HLOOKUP(C228,'Cum Mtr F''Cast kWh (Exog Adj)'!$F$2:$N$51,50,FALSE)),I227,HLOOKUP(C228,'Cum Mtr F''Cast kWh (Exog Adj)'!$F$2:$N$51,50,FALSE))</f>
        <v>53277566.600665726</v>
      </c>
      <c r="K228" s="39">
        <f t="shared" ca="1" si="14"/>
        <v>-39592456</v>
      </c>
      <c r="L228" s="39">
        <f t="shared" ca="1" si="15"/>
        <v>-7465362</v>
      </c>
    </row>
    <row r="229" spans="3:12">
      <c r="C229">
        <f t="shared" si="12"/>
        <v>2030</v>
      </c>
      <c r="D229">
        <f t="shared" si="13"/>
        <v>7</v>
      </c>
      <c r="E229" s="36">
        <f ca="1">OFFSET(values!$P$32,D229,0)</f>
        <v>0.14317237132447272</v>
      </c>
      <c r="F229" s="36">
        <f ca="1">OFFSET(values!$Q$32,D229,0)</f>
        <v>0.15572054903170371</v>
      </c>
      <c r="H229" s="37">
        <f>IF(ISERROR(HLOOKUP(C229,'Cum Mtr F''Cast kWh (Exog Adj)'!$G$2:$N$31,30,FALSE)),H228,HLOOKUP(C229,'Cum Mtr F''Cast kWh (Exog Adj)'!$G$2:$N$31,30,FALSE))</f>
        <v>313633406.71668965</v>
      </c>
      <c r="I229" s="37">
        <f>IF(ISERROR(HLOOKUP(C229,'Cum Mtr F''Cast kWh (Exog Adj)'!$F$2:$N$51,50,FALSE)),I228,HLOOKUP(C229,'Cum Mtr F''Cast kWh (Exog Adj)'!$F$2:$N$51,50,FALSE))</f>
        <v>53277566.600665726</v>
      </c>
      <c r="K229" s="39">
        <f t="shared" ca="1" si="14"/>
        <v>-44903639</v>
      </c>
      <c r="L229" s="39">
        <f t="shared" ca="1" si="15"/>
        <v>-8296412</v>
      </c>
    </row>
    <row r="230" spans="3:12">
      <c r="C230">
        <f t="shared" si="12"/>
        <v>2030</v>
      </c>
      <c r="D230">
        <f t="shared" si="13"/>
        <v>8</v>
      </c>
      <c r="E230" s="36">
        <f ca="1">OFFSET(values!$P$32,D230,0)</f>
        <v>0.13800225791553344</v>
      </c>
      <c r="F230" s="36">
        <f ca="1">OFFSET(values!$Q$32,D230,0)</f>
        <v>0.15128114741457183</v>
      </c>
      <c r="H230" s="37">
        <f>IF(ISERROR(HLOOKUP(C230,'Cum Mtr F''Cast kWh (Exog Adj)'!$G$2:$N$31,30,FALSE)),H229,HLOOKUP(C230,'Cum Mtr F''Cast kWh (Exog Adj)'!$G$2:$N$31,30,FALSE))</f>
        <v>313633406.71668965</v>
      </c>
      <c r="I230" s="37">
        <f>IF(ISERROR(HLOOKUP(C230,'Cum Mtr F''Cast kWh (Exog Adj)'!$F$2:$N$51,50,FALSE)),I229,HLOOKUP(C230,'Cum Mtr F''Cast kWh (Exog Adj)'!$F$2:$N$51,50,FALSE))</f>
        <v>53277566.600665726</v>
      </c>
      <c r="K230" s="39">
        <f t="shared" ca="1" si="14"/>
        <v>-43282118</v>
      </c>
      <c r="L230" s="39">
        <f t="shared" ca="1" si="15"/>
        <v>-8059891</v>
      </c>
    </row>
    <row r="231" spans="3:12">
      <c r="C231">
        <f t="shared" si="12"/>
        <v>2030</v>
      </c>
      <c r="D231">
        <f t="shared" si="13"/>
        <v>9</v>
      </c>
      <c r="E231" s="36">
        <f ca="1">OFFSET(values!$P$32,D231,0)</f>
        <v>0.10507004669779853</v>
      </c>
      <c r="F231" s="36">
        <f ca="1">OFFSET(values!$Q$32,D231,0)</f>
        <v>0.12095441626825883</v>
      </c>
      <c r="H231" s="37">
        <f>IF(ISERROR(HLOOKUP(C231,'Cum Mtr F''Cast kWh (Exog Adj)'!$G$2:$N$31,30,FALSE)),H230,HLOOKUP(C231,'Cum Mtr F''Cast kWh (Exog Adj)'!$G$2:$N$31,30,FALSE))</f>
        <v>313633406.71668965</v>
      </c>
      <c r="I231" s="37">
        <f>IF(ISERROR(HLOOKUP(C231,'Cum Mtr F''Cast kWh (Exog Adj)'!$F$2:$N$51,50,FALSE)),I230,HLOOKUP(C231,'Cum Mtr F''Cast kWh (Exog Adj)'!$F$2:$N$51,50,FALSE))</f>
        <v>53277566.600665726</v>
      </c>
      <c r="K231" s="39">
        <f t="shared" ca="1" si="14"/>
        <v>-32953477</v>
      </c>
      <c r="L231" s="39">
        <f t="shared" ca="1" si="15"/>
        <v>-6444157</v>
      </c>
    </row>
    <row r="232" spans="3:12">
      <c r="C232">
        <f t="shared" si="12"/>
        <v>2030</v>
      </c>
      <c r="D232">
        <f t="shared" si="13"/>
        <v>10</v>
      </c>
      <c r="E232" s="36">
        <f ca="1">OFFSET(values!$P$32,D232,0)</f>
        <v>5.6075845435418485E-2</v>
      </c>
      <c r="F232" s="36">
        <f ca="1">OFFSET(values!$Q$32,D232,0)</f>
        <v>6.7274009121152709E-2</v>
      </c>
      <c r="H232" s="37">
        <f>IF(ISERROR(HLOOKUP(C232,'Cum Mtr F''Cast kWh (Exog Adj)'!$G$2:$N$31,30,FALSE)),H231,HLOOKUP(C232,'Cum Mtr F''Cast kWh (Exog Adj)'!$G$2:$N$31,30,FALSE))</f>
        <v>313633406.71668965</v>
      </c>
      <c r="I232" s="37">
        <f>IF(ISERROR(HLOOKUP(C232,'Cum Mtr F''Cast kWh (Exog Adj)'!$F$2:$N$51,50,FALSE)),I231,HLOOKUP(C232,'Cum Mtr F''Cast kWh (Exog Adj)'!$F$2:$N$51,50,FALSE))</f>
        <v>53277566.600665726</v>
      </c>
      <c r="K232" s="39">
        <f t="shared" ca="1" si="14"/>
        <v>-17587258</v>
      </c>
      <c r="L232" s="39">
        <f t="shared" ca="1" si="15"/>
        <v>-3584196</v>
      </c>
    </row>
    <row r="233" spans="3:12">
      <c r="C233">
        <f t="shared" si="12"/>
        <v>2030</v>
      </c>
      <c r="D233">
        <f t="shared" si="13"/>
        <v>11</v>
      </c>
      <c r="E233" s="36">
        <f ca="1">OFFSET(values!$P$32,D233,0)</f>
        <v>4.6954379842972238E-2</v>
      </c>
      <c r="F233" s="36">
        <f ca="1">OFFSET(values!$Q$32,D233,0)</f>
        <v>3.7674326378637997E-2</v>
      </c>
      <c r="H233" s="37">
        <f>IF(ISERROR(HLOOKUP(C233,'Cum Mtr F''Cast kWh (Exog Adj)'!$G$2:$N$31,30,FALSE)),H232,HLOOKUP(C233,'Cum Mtr F''Cast kWh (Exog Adj)'!$G$2:$N$31,30,FALSE))</f>
        <v>313633406.71668965</v>
      </c>
      <c r="I233" s="37">
        <f>IF(ISERROR(HLOOKUP(C233,'Cum Mtr F''Cast kWh (Exog Adj)'!$F$2:$N$51,50,FALSE)),I232,HLOOKUP(C233,'Cum Mtr F''Cast kWh (Exog Adj)'!$F$2:$N$51,50,FALSE))</f>
        <v>53277566.600665726</v>
      </c>
      <c r="K233" s="39">
        <f t="shared" ca="1" si="14"/>
        <v>-14726462</v>
      </c>
      <c r="L233" s="39">
        <f t="shared" ca="1" si="15"/>
        <v>-2007196</v>
      </c>
    </row>
    <row r="234" spans="3:12">
      <c r="C234">
        <f t="shared" si="12"/>
        <v>2030</v>
      </c>
      <c r="D234">
        <f t="shared" si="13"/>
        <v>12</v>
      </c>
      <c r="E234" s="36">
        <f ca="1">OFFSET(values!$P$32,D234,0)</f>
        <v>7.7551701134089393E-2</v>
      </c>
      <c r="F234" s="36">
        <f ca="1">OFFSET(values!$Q$32,D234,0)</f>
        <v>4.9174910220538014E-2</v>
      </c>
      <c r="H234" s="37">
        <f>IF(ISERROR(HLOOKUP(C234,'Cum Mtr F''Cast kWh (Exog Adj)'!$G$2:$N$31,30,FALSE)),H233,HLOOKUP(C234,'Cum Mtr F''Cast kWh (Exog Adj)'!$G$2:$N$31,30,FALSE))</f>
        <v>313633406.71668965</v>
      </c>
      <c r="I234" s="37">
        <f>IF(ISERROR(HLOOKUP(C234,'Cum Mtr F''Cast kWh (Exog Adj)'!$F$2:$N$51,50,FALSE)),I233,HLOOKUP(C234,'Cum Mtr F''Cast kWh (Exog Adj)'!$F$2:$N$51,50,FALSE))</f>
        <v>53277566.600665726</v>
      </c>
      <c r="K234" s="39">
        <f t="shared" ca="1" si="14"/>
        <v>-24322804</v>
      </c>
      <c r="L234" s="39">
        <f t="shared" ca="1" si="15"/>
        <v>-2619920</v>
      </c>
    </row>
    <row r="235" spans="3:12">
      <c r="C235">
        <f t="shared" si="12"/>
        <v>2031</v>
      </c>
      <c r="D235">
        <f t="shared" si="13"/>
        <v>1</v>
      </c>
      <c r="E235" s="36">
        <f ca="1">OFFSET(values!$P$32,D235,0)</f>
        <v>8.4710319700313036E-2</v>
      </c>
      <c r="F235" s="36">
        <f ca="1">OFFSET(values!$Q$32,D235,0)</f>
        <v>5.3272819405582851E-2</v>
      </c>
      <c r="H235" s="37">
        <f>IF(ISERROR(HLOOKUP(C235,'Cum Mtr F''Cast kWh (Exog Adj)'!$G$2:$N$31,30,FALSE)),H234,HLOOKUP(C235,'Cum Mtr F''Cast kWh (Exog Adj)'!$G$2:$N$31,30,FALSE))</f>
        <v>313633406.71668965</v>
      </c>
      <c r="I235" s="37">
        <f>IF(ISERROR(HLOOKUP(C235,'Cum Mtr F''Cast kWh (Exog Adj)'!$F$2:$N$51,50,FALSE)),I234,HLOOKUP(C235,'Cum Mtr F''Cast kWh (Exog Adj)'!$F$2:$N$51,50,FALSE))</f>
        <v>53277566.600665726</v>
      </c>
      <c r="K235" s="39">
        <f t="shared" ca="1" si="14"/>
        <v>-26567986</v>
      </c>
      <c r="L235" s="39">
        <f t="shared" ca="1" si="15"/>
        <v>-2838246</v>
      </c>
    </row>
    <row r="236" spans="3:12">
      <c r="C236">
        <f t="shared" si="12"/>
        <v>2031</v>
      </c>
      <c r="D236">
        <f t="shared" si="13"/>
        <v>2</v>
      </c>
      <c r="E236" s="36">
        <f ca="1">OFFSET(values!$P$32,D236,0)</f>
        <v>5.9270282752604299E-2</v>
      </c>
      <c r="F236" s="36">
        <f ca="1">OFFSET(values!$Q$32,D236,0)</f>
        <v>3.7013373284275924E-2</v>
      </c>
      <c r="H236" s="37">
        <f>IF(ISERROR(HLOOKUP(C236,'Cum Mtr F''Cast kWh (Exog Adj)'!$G$2:$N$31,30,FALSE)),H235,HLOOKUP(C236,'Cum Mtr F''Cast kWh (Exog Adj)'!$G$2:$N$31,30,FALSE))</f>
        <v>313633406.71668965</v>
      </c>
      <c r="I236" s="37">
        <f>IF(ISERROR(HLOOKUP(C236,'Cum Mtr F''Cast kWh (Exog Adj)'!$F$2:$N$51,50,FALSE)),I235,HLOOKUP(C236,'Cum Mtr F''Cast kWh (Exog Adj)'!$F$2:$N$51,50,FALSE))</f>
        <v>53277566.600665726</v>
      </c>
      <c r="K236" s="39">
        <f t="shared" ca="1" si="14"/>
        <v>-18589141</v>
      </c>
      <c r="L236" s="39">
        <f t="shared" ca="1" si="15"/>
        <v>-1971982</v>
      </c>
    </row>
    <row r="237" spans="3:12">
      <c r="C237">
        <f t="shared" si="12"/>
        <v>2031</v>
      </c>
      <c r="D237">
        <f t="shared" si="13"/>
        <v>3</v>
      </c>
      <c r="E237" s="36">
        <f ca="1">OFFSET(values!$P$32,D237,0)</f>
        <v>4.0167804177143739E-2</v>
      </c>
      <c r="F237" s="36">
        <f ca="1">OFFSET(values!$Q$32,D237,0)</f>
        <v>3.5515212937055236E-2</v>
      </c>
      <c r="H237" s="37">
        <f>IF(ISERROR(HLOOKUP(C237,'Cum Mtr F''Cast kWh (Exog Adj)'!$G$2:$N$31,30,FALSE)),H236,HLOOKUP(C237,'Cum Mtr F''Cast kWh (Exog Adj)'!$G$2:$N$31,30,FALSE))</f>
        <v>313633406.71668965</v>
      </c>
      <c r="I237" s="37">
        <f>IF(ISERROR(HLOOKUP(C237,'Cum Mtr F''Cast kWh (Exog Adj)'!$F$2:$N$51,50,FALSE)),I236,HLOOKUP(C237,'Cum Mtr F''Cast kWh (Exog Adj)'!$F$2:$N$51,50,FALSE))</f>
        <v>53277566.600665726</v>
      </c>
      <c r="K237" s="39">
        <f t="shared" ca="1" si="14"/>
        <v>-12597965</v>
      </c>
      <c r="L237" s="39">
        <f t="shared" ca="1" si="15"/>
        <v>-1892164</v>
      </c>
    </row>
    <row r="238" spans="3:12">
      <c r="C238">
        <f t="shared" si="12"/>
        <v>2031</v>
      </c>
      <c r="D238">
        <f t="shared" si="13"/>
        <v>4</v>
      </c>
      <c r="E238" s="36">
        <f ca="1">OFFSET(values!$P$32,D238,0)</f>
        <v>3.88720685585262E-2</v>
      </c>
      <c r="F238" s="36">
        <f ca="1">OFFSET(values!$Q$32,D238,0)</f>
        <v>5.0232435171517327E-2</v>
      </c>
      <c r="H238" s="37">
        <f>IF(ISERROR(HLOOKUP(C238,'Cum Mtr F''Cast kWh (Exog Adj)'!$G$2:$N$31,30,FALSE)),H237,HLOOKUP(C238,'Cum Mtr F''Cast kWh (Exog Adj)'!$G$2:$N$31,30,FALSE))</f>
        <v>313633406.71668965</v>
      </c>
      <c r="I238" s="37">
        <f>IF(ISERROR(HLOOKUP(C238,'Cum Mtr F''Cast kWh (Exog Adj)'!$F$2:$N$51,50,FALSE)),I237,HLOOKUP(C238,'Cum Mtr F''Cast kWh (Exog Adj)'!$F$2:$N$51,50,FALSE))</f>
        <v>53277566.600665726</v>
      </c>
      <c r="K238" s="39">
        <f t="shared" ca="1" si="14"/>
        <v>-12191579</v>
      </c>
      <c r="L238" s="39">
        <f t="shared" ca="1" si="15"/>
        <v>-2676262</v>
      </c>
    </row>
    <row r="239" spans="3:12">
      <c r="C239">
        <f t="shared" si="12"/>
        <v>2031</v>
      </c>
      <c r="D239">
        <f t="shared" si="13"/>
        <v>5</v>
      </c>
      <c r="E239" s="36">
        <f ca="1">OFFSET(values!$P$32,D239,0)</f>
        <v>8.3914917637399292E-2</v>
      </c>
      <c r="F239" s="36">
        <f ca="1">OFFSET(values!$Q$32,D239,0)</f>
        <v>0.10176474476194673</v>
      </c>
      <c r="H239" s="37">
        <f>IF(ISERROR(HLOOKUP(C239,'Cum Mtr F''Cast kWh (Exog Adj)'!$G$2:$N$31,30,FALSE)),H238,HLOOKUP(C239,'Cum Mtr F''Cast kWh (Exog Adj)'!$G$2:$N$31,30,FALSE))</f>
        <v>313633406.71668965</v>
      </c>
      <c r="I239" s="37">
        <f>IF(ISERROR(HLOOKUP(C239,'Cum Mtr F''Cast kWh (Exog Adj)'!$F$2:$N$51,50,FALSE)),I238,HLOOKUP(C239,'Cum Mtr F''Cast kWh (Exog Adj)'!$F$2:$N$51,50,FALSE))</f>
        <v>53277566.600665726</v>
      </c>
      <c r="K239" s="39">
        <f t="shared" ca="1" si="14"/>
        <v>-26318521</v>
      </c>
      <c r="L239" s="39">
        <f t="shared" ca="1" si="15"/>
        <v>-5421778</v>
      </c>
    </row>
    <row r="240" spans="3:12">
      <c r="C240">
        <f t="shared" si="12"/>
        <v>2031</v>
      </c>
      <c r="D240">
        <f t="shared" si="13"/>
        <v>6</v>
      </c>
      <c r="E240" s="36">
        <f ca="1">OFFSET(values!$P$32,D240,0)</f>
        <v>0.12623800482372863</v>
      </c>
      <c r="F240" s="36">
        <f ca="1">OFFSET(values!$Q$32,D240,0)</f>
        <v>0.14012205600475885</v>
      </c>
      <c r="H240" s="37">
        <f>IF(ISERROR(HLOOKUP(C240,'Cum Mtr F''Cast kWh (Exog Adj)'!$G$2:$N$31,30,FALSE)),H239,HLOOKUP(C240,'Cum Mtr F''Cast kWh (Exog Adj)'!$G$2:$N$31,30,FALSE))</f>
        <v>313633406.71668965</v>
      </c>
      <c r="I240" s="37">
        <f>IF(ISERROR(HLOOKUP(C240,'Cum Mtr F''Cast kWh (Exog Adj)'!$F$2:$N$51,50,FALSE)),I239,HLOOKUP(C240,'Cum Mtr F''Cast kWh (Exog Adj)'!$F$2:$N$51,50,FALSE))</f>
        <v>53277566.600665726</v>
      </c>
      <c r="K240" s="39">
        <f t="shared" ca="1" si="14"/>
        <v>-39592456</v>
      </c>
      <c r="L240" s="39">
        <f t="shared" ca="1" si="15"/>
        <v>-7465362</v>
      </c>
    </row>
    <row r="241" spans="3:12">
      <c r="C241">
        <f t="shared" si="12"/>
        <v>2031</v>
      </c>
      <c r="D241">
        <f t="shared" si="13"/>
        <v>7</v>
      </c>
      <c r="E241" s="36">
        <f ca="1">OFFSET(values!$P$32,D241,0)</f>
        <v>0.14317237132447272</v>
      </c>
      <c r="F241" s="36">
        <f ca="1">OFFSET(values!$Q$32,D241,0)</f>
        <v>0.15572054903170371</v>
      </c>
      <c r="H241" s="37">
        <f>IF(ISERROR(HLOOKUP(C241,'Cum Mtr F''Cast kWh (Exog Adj)'!$G$2:$N$31,30,FALSE)),H240,HLOOKUP(C241,'Cum Mtr F''Cast kWh (Exog Adj)'!$G$2:$N$31,30,FALSE))</f>
        <v>313633406.71668965</v>
      </c>
      <c r="I241" s="37">
        <f>IF(ISERROR(HLOOKUP(C241,'Cum Mtr F''Cast kWh (Exog Adj)'!$F$2:$N$51,50,FALSE)),I240,HLOOKUP(C241,'Cum Mtr F''Cast kWh (Exog Adj)'!$F$2:$N$51,50,FALSE))</f>
        <v>53277566.600665726</v>
      </c>
      <c r="K241" s="39">
        <f t="shared" ca="1" si="14"/>
        <v>-44903639</v>
      </c>
      <c r="L241" s="39">
        <f t="shared" ca="1" si="15"/>
        <v>-8296412</v>
      </c>
    </row>
    <row r="242" spans="3:12">
      <c r="C242">
        <f t="shared" si="12"/>
        <v>2031</v>
      </c>
      <c r="D242">
        <f t="shared" si="13"/>
        <v>8</v>
      </c>
      <c r="E242" s="36">
        <f ca="1">OFFSET(values!$P$32,D242,0)</f>
        <v>0.13800225791553344</v>
      </c>
      <c r="F242" s="36">
        <f ca="1">OFFSET(values!$Q$32,D242,0)</f>
        <v>0.15128114741457183</v>
      </c>
      <c r="H242" s="37">
        <f>IF(ISERROR(HLOOKUP(C242,'Cum Mtr F''Cast kWh (Exog Adj)'!$G$2:$N$31,30,FALSE)),H241,HLOOKUP(C242,'Cum Mtr F''Cast kWh (Exog Adj)'!$G$2:$N$31,30,FALSE))</f>
        <v>313633406.71668965</v>
      </c>
      <c r="I242" s="37">
        <f>IF(ISERROR(HLOOKUP(C242,'Cum Mtr F''Cast kWh (Exog Adj)'!$F$2:$N$51,50,FALSE)),I241,HLOOKUP(C242,'Cum Mtr F''Cast kWh (Exog Adj)'!$F$2:$N$51,50,FALSE))</f>
        <v>53277566.600665726</v>
      </c>
      <c r="K242" s="39">
        <f t="shared" ca="1" si="14"/>
        <v>-43282118</v>
      </c>
      <c r="L242" s="39">
        <f t="shared" ca="1" si="15"/>
        <v>-8059891</v>
      </c>
    </row>
    <row r="243" spans="3:12">
      <c r="C243">
        <f t="shared" si="12"/>
        <v>2031</v>
      </c>
      <c r="D243">
        <f t="shared" si="13"/>
        <v>9</v>
      </c>
      <c r="E243" s="36">
        <f ca="1">OFFSET(values!$P$32,D243,0)</f>
        <v>0.10507004669779853</v>
      </c>
      <c r="F243" s="36">
        <f ca="1">OFFSET(values!$Q$32,D243,0)</f>
        <v>0.12095441626825883</v>
      </c>
      <c r="H243" s="37">
        <f>IF(ISERROR(HLOOKUP(C243,'Cum Mtr F''Cast kWh (Exog Adj)'!$G$2:$N$31,30,FALSE)),H242,HLOOKUP(C243,'Cum Mtr F''Cast kWh (Exog Adj)'!$G$2:$N$31,30,FALSE))</f>
        <v>313633406.71668965</v>
      </c>
      <c r="I243" s="37">
        <f>IF(ISERROR(HLOOKUP(C243,'Cum Mtr F''Cast kWh (Exog Adj)'!$F$2:$N$51,50,FALSE)),I242,HLOOKUP(C243,'Cum Mtr F''Cast kWh (Exog Adj)'!$F$2:$N$51,50,FALSE))</f>
        <v>53277566.600665726</v>
      </c>
      <c r="K243" s="39">
        <f t="shared" ca="1" si="14"/>
        <v>-32953477</v>
      </c>
      <c r="L243" s="39">
        <f t="shared" ca="1" si="15"/>
        <v>-6444157</v>
      </c>
    </row>
    <row r="244" spans="3:12">
      <c r="C244">
        <f t="shared" si="12"/>
        <v>2031</v>
      </c>
      <c r="D244">
        <f t="shared" si="13"/>
        <v>10</v>
      </c>
      <c r="E244" s="36">
        <f ca="1">OFFSET(values!$P$32,D244,0)</f>
        <v>5.6075845435418485E-2</v>
      </c>
      <c r="F244" s="36">
        <f ca="1">OFFSET(values!$Q$32,D244,0)</f>
        <v>6.7274009121152709E-2</v>
      </c>
      <c r="H244" s="37">
        <f>IF(ISERROR(HLOOKUP(C244,'Cum Mtr F''Cast kWh (Exog Adj)'!$G$2:$N$31,30,FALSE)),H243,HLOOKUP(C244,'Cum Mtr F''Cast kWh (Exog Adj)'!$G$2:$N$31,30,FALSE))</f>
        <v>313633406.71668965</v>
      </c>
      <c r="I244" s="37">
        <f>IF(ISERROR(HLOOKUP(C244,'Cum Mtr F''Cast kWh (Exog Adj)'!$F$2:$N$51,50,FALSE)),I243,HLOOKUP(C244,'Cum Mtr F''Cast kWh (Exog Adj)'!$F$2:$N$51,50,FALSE))</f>
        <v>53277566.600665726</v>
      </c>
      <c r="K244" s="39">
        <f t="shared" ca="1" si="14"/>
        <v>-17587258</v>
      </c>
      <c r="L244" s="39">
        <f t="shared" ca="1" si="15"/>
        <v>-3584196</v>
      </c>
    </row>
    <row r="245" spans="3:12">
      <c r="C245">
        <f t="shared" si="12"/>
        <v>2031</v>
      </c>
      <c r="D245">
        <f t="shared" si="13"/>
        <v>11</v>
      </c>
      <c r="E245" s="36">
        <f ca="1">OFFSET(values!$P$32,D245,0)</f>
        <v>4.6954379842972238E-2</v>
      </c>
      <c r="F245" s="36">
        <f ca="1">OFFSET(values!$Q$32,D245,0)</f>
        <v>3.7674326378637997E-2</v>
      </c>
      <c r="H245" s="37">
        <f>IF(ISERROR(HLOOKUP(C245,'Cum Mtr F''Cast kWh (Exog Adj)'!$G$2:$N$31,30,FALSE)),H244,HLOOKUP(C245,'Cum Mtr F''Cast kWh (Exog Adj)'!$G$2:$N$31,30,FALSE))</f>
        <v>313633406.71668965</v>
      </c>
      <c r="I245" s="37">
        <f>IF(ISERROR(HLOOKUP(C245,'Cum Mtr F''Cast kWh (Exog Adj)'!$F$2:$N$51,50,FALSE)),I244,HLOOKUP(C245,'Cum Mtr F''Cast kWh (Exog Adj)'!$F$2:$N$51,50,FALSE))</f>
        <v>53277566.600665726</v>
      </c>
      <c r="K245" s="39">
        <f t="shared" ca="1" si="14"/>
        <v>-14726462</v>
      </c>
      <c r="L245" s="39">
        <f t="shared" ca="1" si="15"/>
        <v>-2007196</v>
      </c>
    </row>
    <row r="246" spans="3:12">
      <c r="C246">
        <f t="shared" si="12"/>
        <v>2031</v>
      </c>
      <c r="D246">
        <f t="shared" si="13"/>
        <v>12</v>
      </c>
      <c r="E246" s="36">
        <f ca="1">OFFSET(values!$P$32,D246,0)</f>
        <v>7.7551701134089393E-2</v>
      </c>
      <c r="F246" s="36">
        <f ca="1">OFFSET(values!$Q$32,D246,0)</f>
        <v>4.9174910220538014E-2</v>
      </c>
      <c r="H246" s="37">
        <f>IF(ISERROR(HLOOKUP(C246,'Cum Mtr F''Cast kWh (Exog Adj)'!$G$2:$N$31,30,FALSE)),H245,HLOOKUP(C246,'Cum Mtr F''Cast kWh (Exog Adj)'!$G$2:$N$31,30,FALSE))</f>
        <v>313633406.71668965</v>
      </c>
      <c r="I246" s="37">
        <f>IF(ISERROR(HLOOKUP(C246,'Cum Mtr F''Cast kWh (Exog Adj)'!$F$2:$N$51,50,FALSE)),I245,HLOOKUP(C246,'Cum Mtr F''Cast kWh (Exog Adj)'!$F$2:$N$51,50,FALSE))</f>
        <v>53277566.600665726</v>
      </c>
      <c r="K246" s="39">
        <f t="shared" ca="1" si="14"/>
        <v>-24322804</v>
      </c>
      <c r="L246" s="39">
        <f t="shared" ca="1" si="15"/>
        <v>-2619920</v>
      </c>
    </row>
    <row r="247" spans="3:12">
      <c r="C247">
        <f t="shared" si="12"/>
        <v>2032</v>
      </c>
      <c r="D247">
        <f t="shared" si="13"/>
        <v>1</v>
      </c>
      <c r="E247" s="36">
        <f ca="1">OFFSET(values!$P$32,D247,0)</f>
        <v>8.4710319700313036E-2</v>
      </c>
      <c r="F247" s="36">
        <f ca="1">OFFSET(values!$Q$32,D247,0)</f>
        <v>5.3272819405582851E-2</v>
      </c>
      <c r="H247" s="37">
        <f>IF(ISERROR(HLOOKUP(C247,'Cum Mtr F''Cast kWh (Exog Adj)'!$G$2:$N$31,30,FALSE)),H246,HLOOKUP(C247,'Cum Mtr F''Cast kWh (Exog Adj)'!$G$2:$N$31,30,FALSE))</f>
        <v>313633406.71668965</v>
      </c>
      <c r="I247" s="37">
        <f>IF(ISERROR(HLOOKUP(C247,'Cum Mtr F''Cast kWh (Exog Adj)'!$F$2:$N$51,50,FALSE)),I246,HLOOKUP(C247,'Cum Mtr F''Cast kWh (Exog Adj)'!$F$2:$N$51,50,FALSE))</f>
        <v>53277566.600665726</v>
      </c>
      <c r="K247" s="39">
        <f t="shared" ca="1" si="14"/>
        <v>-26567986</v>
      </c>
      <c r="L247" s="39">
        <f t="shared" ca="1" si="15"/>
        <v>-2838246</v>
      </c>
    </row>
    <row r="248" spans="3:12">
      <c r="C248">
        <f t="shared" si="12"/>
        <v>2032</v>
      </c>
      <c r="D248">
        <f t="shared" si="13"/>
        <v>2</v>
      </c>
      <c r="E248" s="36">
        <f ca="1">OFFSET(values!$P$32,D248,0)</f>
        <v>5.9270282752604299E-2</v>
      </c>
      <c r="F248" s="36">
        <f ca="1">OFFSET(values!$Q$32,D248,0)</f>
        <v>3.7013373284275924E-2</v>
      </c>
      <c r="H248" s="37">
        <f>IF(ISERROR(HLOOKUP(C248,'Cum Mtr F''Cast kWh (Exog Adj)'!$G$2:$N$31,30,FALSE)),H247,HLOOKUP(C248,'Cum Mtr F''Cast kWh (Exog Adj)'!$G$2:$N$31,30,FALSE))</f>
        <v>313633406.71668965</v>
      </c>
      <c r="I248" s="37">
        <f>IF(ISERROR(HLOOKUP(C248,'Cum Mtr F''Cast kWh (Exog Adj)'!$F$2:$N$51,50,FALSE)),I247,HLOOKUP(C248,'Cum Mtr F''Cast kWh (Exog Adj)'!$F$2:$N$51,50,FALSE))</f>
        <v>53277566.600665726</v>
      </c>
      <c r="K248" s="39">
        <f t="shared" ca="1" si="14"/>
        <v>-18589141</v>
      </c>
      <c r="L248" s="39">
        <f t="shared" ca="1" si="15"/>
        <v>-1971982</v>
      </c>
    </row>
    <row r="249" spans="3:12">
      <c r="C249">
        <f t="shared" si="12"/>
        <v>2032</v>
      </c>
      <c r="D249">
        <f t="shared" si="13"/>
        <v>3</v>
      </c>
      <c r="E249" s="36">
        <f ca="1">OFFSET(values!$P$32,D249,0)</f>
        <v>4.0167804177143739E-2</v>
      </c>
      <c r="F249" s="36">
        <f ca="1">OFFSET(values!$Q$32,D249,0)</f>
        <v>3.5515212937055236E-2</v>
      </c>
      <c r="H249" s="37">
        <f>IF(ISERROR(HLOOKUP(C249,'Cum Mtr F''Cast kWh (Exog Adj)'!$G$2:$N$31,30,FALSE)),H248,HLOOKUP(C249,'Cum Mtr F''Cast kWh (Exog Adj)'!$G$2:$N$31,30,FALSE))</f>
        <v>313633406.71668965</v>
      </c>
      <c r="I249" s="37">
        <f>IF(ISERROR(HLOOKUP(C249,'Cum Mtr F''Cast kWh (Exog Adj)'!$F$2:$N$51,50,FALSE)),I248,HLOOKUP(C249,'Cum Mtr F''Cast kWh (Exog Adj)'!$F$2:$N$51,50,FALSE))</f>
        <v>53277566.600665726</v>
      </c>
      <c r="K249" s="39">
        <f t="shared" ca="1" si="14"/>
        <v>-12597965</v>
      </c>
      <c r="L249" s="39">
        <f t="shared" ca="1" si="15"/>
        <v>-1892164</v>
      </c>
    </row>
    <row r="250" spans="3:12">
      <c r="C250">
        <f t="shared" si="12"/>
        <v>2032</v>
      </c>
      <c r="D250">
        <f t="shared" si="13"/>
        <v>4</v>
      </c>
      <c r="E250" s="36">
        <f ca="1">OFFSET(values!$P$32,D250,0)</f>
        <v>3.88720685585262E-2</v>
      </c>
      <c r="F250" s="36">
        <f ca="1">OFFSET(values!$Q$32,D250,0)</f>
        <v>5.0232435171517327E-2</v>
      </c>
      <c r="H250" s="37">
        <f>IF(ISERROR(HLOOKUP(C250,'Cum Mtr F''Cast kWh (Exog Adj)'!$G$2:$N$31,30,FALSE)),H249,HLOOKUP(C250,'Cum Mtr F''Cast kWh (Exog Adj)'!$G$2:$N$31,30,FALSE))</f>
        <v>313633406.71668965</v>
      </c>
      <c r="I250" s="37">
        <f>IF(ISERROR(HLOOKUP(C250,'Cum Mtr F''Cast kWh (Exog Adj)'!$F$2:$N$51,50,FALSE)),I249,HLOOKUP(C250,'Cum Mtr F''Cast kWh (Exog Adj)'!$F$2:$N$51,50,FALSE))</f>
        <v>53277566.600665726</v>
      </c>
      <c r="K250" s="39">
        <f t="shared" ca="1" si="14"/>
        <v>-12191579</v>
      </c>
      <c r="L250" s="39">
        <f t="shared" ca="1" si="15"/>
        <v>-2676262</v>
      </c>
    </row>
    <row r="251" spans="3:12">
      <c r="C251">
        <f t="shared" si="12"/>
        <v>2032</v>
      </c>
      <c r="D251">
        <f t="shared" si="13"/>
        <v>5</v>
      </c>
      <c r="E251" s="36">
        <f ca="1">OFFSET(values!$P$32,D251,0)</f>
        <v>8.3914917637399292E-2</v>
      </c>
      <c r="F251" s="36">
        <f ca="1">OFFSET(values!$Q$32,D251,0)</f>
        <v>0.10176474476194673</v>
      </c>
      <c r="H251" s="37">
        <f>IF(ISERROR(HLOOKUP(C251,'Cum Mtr F''Cast kWh (Exog Adj)'!$G$2:$N$31,30,FALSE)),H250,HLOOKUP(C251,'Cum Mtr F''Cast kWh (Exog Adj)'!$G$2:$N$31,30,FALSE))</f>
        <v>313633406.71668965</v>
      </c>
      <c r="I251" s="37">
        <f>IF(ISERROR(HLOOKUP(C251,'Cum Mtr F''Cast kWh (Exog Adj)'!$F$2:$N$51,50,FALSE)),I250,HLOOKUP(C251,'Cum Mtr F''Cast kWh (Exog Adj)'!$F$2:$N$51,50,FALSE))</f>
        <v>53277566.600665726</v>
      </c>
      <c r="K251" s="39">
        <f t="shared" ca="1" si="14"/>
        <v>-26318521</v>
      </c>
      <c r="L251" s="39">
        <f t="shared" ca="1" si="15"/>
        <v>-5421778</v>
      </c>
    </row>
    <row r="252" spans="3:12">
      <c r="C252">
        <f t="shared" si="12"/>
        <v>2032</v>
      </c>
      <c r="D252">
        <f t="shared" si="13"/>
        <v>6</v>
      </c>
      <c r="E252" s="36">
        <f ca="1">OFFSET(values!$P$32,D252,0)</f>
        <v>0.12623800482372863</v>
      </c>
      <c r="F252" s="36">
        <f ca="1">OFFSET(values!$Q$32,D252,0)</f>
        <v>0.14012205600475885</v>
      </c>
      <c r="H252" s="37">
        <f>IF(ISERROR(HLOOKUP(C252,'Cum Mtr F''Cast kWh (Exog Adj)'!$G$2:$N$31,30,FALSE)),H251,HLOOKUP(C252,'Cum Mtr F''Cast kWh (Exog Adj)'!$G$2:$N$31,30,FALSE))</f>
        <v>313633406.71668965</v>
      </c>
      <c r="I252" s="37">
        <f>IF(ISERROR(HLOOKUP(C252,'Cum Mtr F''Cast kWh (Exog Adj)'!$F$2:$N$51,50,FALSE)),I251,HLOOKUP(C252,'Cum Mtr F''Cast kWh (Exog Adj)'!$F$2:$N$51,50,FALSE))</f>
        <v>53277566.600665726</v>
      </c>
      <c r="K252" s="39">
        <f t="shared" ca="1" si="14"/>
        <v>-39592456</v>
      </c>
      <c r="L252" s="39">
        <f t="shared" ca="1" si="15"/>
        <v>-7465362</v>
      </c>
    </row>
    <row r="253" spans="3:12">
      <c r="C253">
        <f t="shared" si="12"/>
        <v>2032</v>
      </c>
      <c r="D253">
        <f t="shared" si="13"/>
        <v>7</v>
      </c>
      <c r="E253" s="36">
        <f ca="1">OFFSET(values!$P$32,D253,0)</f>
        <v>0.14317237132447272</v>
      </c>
      <c r="F253" s="36">
        <f ca="1">OFFSET(values!$Q$32,D253,0)</f>
        <v>0.15572054903170371</v>
      </c>
      <c r="H253" s="37">
        <f>IF(ISERROR(HLOOKUP(C253,'Cum Mtr F''Cast kWh (Exog Adj)'!$G$2:$N$31,30,FALSE)),H252,HLOOKUP(C253,'Cum Mtr F''Cast kWh (Exog Adj)'!$G$2:$N$31,30,FALSE))</f>
        <v>313633406.71668965</v>
      </c>
      <c r="I253" s="37">
        <f>IF(ISERROR(HLOOKUP(C253,'Cum Mtr F''Cast kWh (Exog Adj)'!$F$2:$N$51,50,FALSE)),I252,HLOOKUP(C253,'Cum Mtr F''Cast kWh (Exog Adj)'!$F$2:$N$51,50,FALSE))</f>
        <v>53277566.600665726</v>
      </c>
      <c r="K253" s="39">
        <f t="shared" ca="1" si="14"/>
        <v>-44903639</v>
      </c>
      <c r="L253" s="39">
        <f t="shared" ca="1" si="15"/>
        <v>-8296412</v>
      </c>
    </row>
    <row r="254" spans="3:12">
      <c r="C254">
        <f t="shared" si="12"/>
        <v>2032</v>
      </c>
      <c r="D254">
        <f t="shared" si="13"/>
        <v>8</v>
      </c>
      <c r="E254" s="36">
        <f ca="1">OFFSET(values!$P$32,D254,0)</f>
        <v>0.13800225791553344</v>
      </c>
      <c r="F254" s="36">
        <f ca="1">OFFSET(values!$Q$32,D254,0)</f>
        <v>0.15128114741457183</v>
      </c>
      <c r="H254" s="37">
        <f>IF(ISERROR(HLOOKUP(C254,'Cum Mtr F''Cast kWh (Exog Adj)'!$G$2:$N$31,30,FALSE)),H253,HLOOKUP(C254,'Cum Mtr F''Cast kWh (Exog Adj)'!$G$2:$N$31,30,FALSE))</f>
        <v>313633406.71668965</v>
      </c>
      <c r="I254" s="37">
        <f>IF(ISERROR(HLOOKUP(C254,'Cum Mtr F''Cast kWh (Exog Adj)'!$F$2:$N$51,50,FALSE)),I253,HLOOKUP(C254,'Cum Mtr F''Cast kWh (Exog Adj)'!$F$2:$N$51,50,FALSE))</f>
        <v>53277566.600665726</v>
      </c>
      <c r="K254" s="39">
        <f t="shared" ca="1" si="14"/>
        <v>-43282118</v>
      </c>
      <c r="L254" s="39">
        <f t="shared" ca="1" si="15"/>
        <v>-8059891</v>
      </c>
    </row>
    <row r="255" spans="3:12">
      <c r="C255">
        <f t="shared" si="12"/>
        <v>2032</v>
      </c>
      <c r="D255">
        <f t="shared" si="13"/>
        <v>9</v>
      </c>
      <c r="E255" s="36">
        <f ca="1">OFFSET(values!$P$32,D255,0)</f>
        <v>0.10507004669779853</v>
      </c>
      <c r="F255" s="36">
        <f ca="1">OFFSET(values!$Q$32,D255,0)</f>
        <v>0.12095441626825883</v>
      </c>
      <c r="H255" s="37">
        <f>IF(ISERROR(HLOOKUP(C255,'Cum Mtr F''Cast kWh (Exog Adj)'!$G$2:$N$31,30,FALSE)),H254,HLOOKUP(C255,'Cum Mtr F''Cast kWh (Exog Adj)'!$G$2:$N$31,30,FALSE))</f>
        <v>313633406.71668965</v>
      </c>
      <c r="I255" s="37">
        <f>IF(ISERROR(HLOOKUP(C255,'Cum Mtr F''Cast kWh (Exog Adj)'!$F$2:$N$51,50,FALSE)),I254,HLOOKUP(C255,'Cum Mtr F''Cast kWh (Exog Adj)'!$F$2:$N$51,50,FALSE))</f>
        <v>53277566.600665726</v>
      </c>
      <c r="K255" s="39">
        <f t="shared" ca="1" si="14"/>
        <v>-32953477</v>
      </c>
      <c r="L255" s="39">
        <f t="shared" ca="1" si="15"/>
        <v>-6444157</v>
      </c>
    </row>
    <row r="256" spans="3:12">
      <c r="C256">
        <f t="shared" si="12"/>
        <v>2032</v>
      </c>
      <c r="D256">
        <f t="shared" si="13"/>
        <v>10</v>
      </c>
      <c r="E256" s="36">
        <f ca="1">OFFSET(values!$P$32,D256,0)</f>
        <v>5.6075845435418485E-2</v>
      </c>
      <c r="F256" s="36">
        <f ca="1">OFFSET(values!$Q$32,D256,0)</f>
        <v>6.7274009121152709E-2</v>
      </c>
      <c r="H256" s="37">
        <f>IF(ISERROR(HLOOKUP(C256,'Cum Mtr F''Cast kWh (Exog Adj)'!$G$2:$N$31,30,FALSE)),H255,HLOOKUP(C256,'Cum Mtr F''Cast kWh (Exog Adj)'!$G$2:$N$31,30,FALSE))</f>
        <v>313633406.71668965</v>
      </c>
      <c r="I256" s="37">
        <f>IF(ISERROR(HLOOKUP(C256,'Cum Mtr F''Cast kWh (Exog Adj)'!$F$2:$N$51,50,FALSE)),I255,HLOOKUP(C256,'Cum Mtr F''Cast kWh (Exog Adj)'!$F$2:$N$51,50,FALSE))</f>
        <v>53277566.600665726</v>
      </c>
      <c r="K256" s="39">
        <f t="shared" ca="1" si="14"/>
        <v>-17587258</v>
      </c>
      <c r="L256" s="39">
        <f t="shared" ca="1" si="15"/>
        <v>-3584196</v>
      </c>
    </row>
    <row r="257" spans="3:12">
      <c r="C257">
        <f t="shared" si="12"/>
        <v>2032</v>
      </c>
      <c r="D257">
        <f t="shared" si="13"/>
        <v>11</v>
      </c>
      <c r="E257" s="36">
        <f ca="1">OFFSET(values!$P$32,D257,0)</f>
        <v>4.6954379842972238E-2</v>
      </c>
      <c r="F257" s="36">
        <f ca="1">OFFSET(values!$Q$32,D257,0)</f>
        <v>3.7674326378637997E-2</v>
      </c>
      <c r="H257" s="37">
        <f>IF(ISERROR(HLOOKUP(C257,'Cum Mtr F''Cast kWh (Exog Adj)'!$G$2:$N$31,30,FALSE)),H256,HLOOKUP(C257,'Cum Mtr F''Cast kWh (Exog Adj)'!$G$2:$N$31,30,FALSE))</f>
        <v>313633406.71668965</v>
      </c>
      <c r="I257" s="37">
        <f>IF(ISERROR(HLOOKUP(C257,'Cum Mtr F''Cast kWh (Exog Adj)'!$F$2:$N$51,50,FALSE)),I256,HLOOKUP(C257,'Cum Mtr F''Cast kWh (Exog Adj)'!$F$2:$N$51,50,FALSE))</f>
        <v>53277566.600665726</v>
      </c>
      <c r="K257" s="39">
        <f t="shared" ca="1" si="14"/>
        <v>-14726462</v>
      </c>
      <c r="L257" s="39">
        <f t="shared" ca="1" si="15"/>
        <v>-2007196</v>
      </c>
    </row>
    <row r="258" spans="3:12">
      <c r="C258">
        <f t="shared" si="12"/>
        <v>2032</v>
      </c>
      <c r="D258">
        <f t="shared" si="13"/>
        <v>12</v>
      </c>
      <c r="E258" s="36">
        <f ca="1">OFFSET(values!$P$32,D258,0)</f>
        <v>7.7551701134089393E-2</v>
      </c>
      <c r="F258" s="36">
        <f ca="1">OFFSET(values!$Q$32,D258,0)</f>
        <v>4.9174910220538014E-2</v>
      </c>
      <c r="H258" s="37">
        <f>IF(ISERROR(HLOOKUP(C258,'Cum Mtr F''Cast kWh (Exog Adj)'!$G$2:$N$31,30,FALSE)),H257,HLOOKUP(C258,'Cum Mtr F''Cast kWh (Exog Adj)'!$G$2:$N$31,30,FALSE))</f>
        <v>313633406.71668965</v>
      </c>
      <c r="I258" s="37">
        <f>IF(ISERROR(HLOOKUP(C258,'Cum Mtr F''Cast kWh (Exog Adj)'!$F$2:$N$51,50,FALSE)),I257,HLOOKUP(C258,'Cum Mtr F''Cast kWh (Exog Adj)'!$F$2:$N$51,50,FALSE))</f>
        <v>53277566.600665726</v>
      </c>
      <c r="K258" s="39">
        <f t="shared" ca="1" si="14"/>
        <v>-24322804</v>
      </c>
      <c r="L258" s="39">
        <f t="shared" ca="1" si="15"/>
        <v>-2619920</v>
      </c>
    </row>
    <row r="259" spans="3:12">
      <c r="C259">
        <f t="shared" si="12"/>
        <v>2033</v>
      </c>
      <c r="D259">
        <f t="shared" si="13"/>
        <v>1</v>
      </c>
      <c r="E259" s="36">
        <f ca="1">OFFSET(values!$P$32,D259,0)</f>
        <v>8.4710319700313036E-2</v>
      </c>
      <c r="F259" s="36">
        <f ca="1">OFFSET(values!$Q$32,D259,0)</f>
        <v>5.3272819405582851E-2</v>
      </c>
      <c r="H259" s="37">
        <f>IF(ISERROR(HLOOKUP(C259,'Cum Mtr F''Cast kWh (Exog Adj)'!$G$2:$N$31,30,FALSE)),H258,HLOOKUP(C259,'Cum Mtr F''Cast kWh (Exog Adj)'!$G$2:$N$31,30,FALSE))</f>
        <v>313633406.71668965</v>
      </c>
      <c r="I259" s="37">
        <f>IF(ISERROR(HLOOKUP(C259,'Cum Mtr F''Cast kWh (Exog Adj)'!$F$2:$N$51,50,FALSE)),I258,HLOOKUP(C259,'Cum Mtr F''Cast kWh (Exog Adj)'!$F$2:$N$51,50,FALSE))</f>
        <v>53277566.600665726</v>
      </c>
      <c r="K259" s="39">
        <f t="shared" ca="1" si="14"/>
        <v>-26567986</v>
      </c>
      <c r="L259" s="39">
        <f t="shared" ca="1" si="15"/>
        <v>-2838246</v>
      </c>
    </row>
    <row r="260" spans="3:12">
      <c r="C260">
        <f t="shared" si="12"/>
        <v>2033</v>
      </c>
      <c r="D260">
        <f t="shared" si="13"/>
        <v>2</v>
      </c>
      <c r="E260" s="36">
        <f ca="1">OFFSET(values!$P$32,D260,0)</f>
        <v>5.9270282752604299E-2</v>
      </c>
      <c r="F260" s="36">
        <f ca="1">OFFSET(values!$Q$32,D260,0)</f>
        <v>3.7013373284275924E-2</v>
      </c>
      <c r="H260" s="37">
        <f>IF(ISERROR(HLOOKUP(C260,'Cum Mtr F''Cast kWh (Exog Adj)'!$G$2:$N$31,30,FALSE)),H259,HLOOKUP(C260,'Cum Mtr F''Cast kWh (Exog Adj)'!$G$2:$N$31,30,FALSE))</f>
        <v>313633406.71668965</v>
      </c>
      <c r="I260" s="37">
        <f>IF(ISERROR(HLOOKUP(C260,'Cum Mtr F''Cast kWh (Exog Adj)'!$F$2:$N$51,50,FALSE)),I259,HLOOKUP(C260,'Cum Mtr F''Cast kWh (Exog Adj)'!$F$2:$N$51,50,FALSE))</f>
        <v>53277566.600665726</v>
      </c>
      <c r="K260" s="39">
        <f t="shared" ca="1" si="14"/>
        <v>-18589141</v>
      </c>
      <c r="L260" s="39">
        <f t="shared" ca="1" si="15"/>
        <v>-1971982</v>
      </c>
    </row>
    <row r="261" spans="3:12">
      <c r="C261">
        <f t="shared" ref="C261:C318" si="16">IF(D261=1,C260+1,C260)</f>
        <v>2033</v>
      </c>
      <c r="D261">
        <f t="shared" ref="D261:D318" si="17">IF(D260=12,1,D260+1)</f>
        <v>3</v>
      </c>
      <c r="E261" s="36">
        <f ca="1">OFFSET(values!$P$32,D261,0)</f>
        <v>4.0167804177143739E-2</v>
      </c>
      <c r="F261" s="36">
        <f ca="1">OFFSET(values!$Q$32,D261,0)</f>
        <v>3.5515212937055236E-2</v>
      </c>
      <c r="H261" s="37">
        <f>IF(ISERROR(HLOOKUP(C261,'Cum Mtr F''Cast kWh (Exog Adj)'!$G$2:$N$31,30,FALSE)),H260,HLOOKUP(C261,'Cum Mtr F''Cast kWh (Exog Adj)'!$G$2:$N$31,30,FALSE))</f>
        <v>313633406.71668965</v>
      </c>
      <c r="I261" s="37">
        <f>IF(ISERROR(HLOOKUP(C261,'Cum Mtr F''Cast kWh (Exog Adj)'!$F$2:$N$51,50,FALSE)),I260,HLOOKUP(C261,'Cum Mtr F''Cast kWh (Exog Adj)'!$F$2:$N$51,50,FALSE))</f>
        <v>53277566.600665726</v>
      </c>
      <c r="K261" s="39">
        <f t="shared" ca="1" si="14"/>
        <v>-12597965</v>
      </c>
      <c r="L261" s="39">
        <f t="shared" ca="1" si="15"/>
        <v>-1892164</v>
      </c>
    </row>
    <row r="262" spans="3:12">
      <c r="C262">
        <f t="shared" si="16"/>
        <v>2033</v>
      </c>
      <c r="D262">
        <f t="shared" si="17"/>
        <v>4</v>
      </c>
      <c r="E262" s="36">
        <f ca="1">OFFSET(values!$P$32,D262,0)</f>
        <v>3.88720685585262E-2</v>
      </c>
      <c r="F262" s="36">
        <f ca="1">OFFSET(values!$Q$32,D262,0)</f>
        <v>5.0232435171517327E-2</v>
      </c>
      <c r="H262" s="37">
        <f>IF(ISERROR(HLOOKUP(C262,'Cum Mtr F''Cast kWh (Exog Adj)'!$G$2:$N$31,30,FALSE)),H261,HLOOKUP(C262,'Cum Mtr F''Cast kWh (Exog Adj)'!$G$2:$N$31,30,FALSE))</f>
        <v>313633406.71668965</v>
      </c>
      <c r="I262" s="37">
        <f>IF(ISERROR(HLOOKUP(C262,'Cum Mtr F''Cast kWh (Exog Adj)'!$F$2:$N$51,50,FALSE)),I261,HLOOKUP(C262,'Cum Mtr F''Cast kWh (Exog Adj)'!$F$2:$N$51,50,FALSE))</f>
        <v>53277566.600665726</v>
      </c>
      <c r="K262" s="39">
        <f t="shared" ca="1" si="14"/>
        <v>-12191579</v>
      </c>
      <c r="L262" s="39">
        <f t="shared" ca="1" si="15"/>
        <v>-2676262</v>
      </c>
    </row>
    <row r="263" spans="3:12">
      <c r="C263">
        <f t="shared" si="16"/>
        <v>2033</v>
      </c>
      <c r="D263">
        <f t="shared" si="17"/>
        <v>5</v>
      </c>
      <c r="E263" s="36">
        <f ca="1">OFFSET(values!$P$32,D263,0)</f>
        <v>8.3914917637399292E-2</v>
      </c>
      <c r="F263" s="36">
        <f ca="1">OFFSET(values!$Q$32,D263,0)</f>
        <v>0.10176474476194673</v>
      </c>
      <c r="H263" s="37">
        <f>IF(ISERROR(HLOOKUP(C263,'Cum Mtr F''Cast kWh (Exog Adj)'!$G$2:$N$31,30,FALSE)),H262,HLOOKUP(C263,'Cum Mtr F''Cast kWh (Exog Adj)'!$G$2:$N$31,30,FALSE))</f>
        <v>313633406.71668965</v>
      </c>
      <c r="I263" s="37">
        <f>IF(ISERROR(HLOOKUP(C263,'Cum Mtr F''Cast kWh (Exog Adj)'!$F$2:$N$51,50,FALSE)),I262,HLOOKUP(C263,'Cum Mtr F''Cast kWh (Exog Adj)'!$F$2:$N$51,50,FALSE))</f>
        <v>53277566.600665726</v>
      </c>
      <c r="K263" s="39">
        <f t="shared" ca="1" si="14"/>
        <v>-26318521</v>
      </c>
      <c r="L263" s="39">
        <f t="shared" ca="1" si="15"/>
        <v>-5421778</v>
      </c>
    </row>
    <row r="264" spans="3:12">
      <c r="C264">
        <f t="shared" si="16"/>
        <v>2033</v>
      </c>
      <c r="D264">
        <f t="shared" si="17"/>
        <v>6</v>
      </c>
      <c r="E264" s="36">
        <f ca="1">OFFSET(values!$P$32,D264,0)</f>
        <v>0.12623800482372863</v>
      </c>
      <c r="F264" s="36">
        <f ca="1">OFFSET(values!$Q$32,D264,0)</f>
        <v>0.14012205600475885</v>
      </c>
      <c r="H264" s="37">
        <f>IF(ISERROR(HLOOKUP(C264,'Cum Mtr F''Cast kWh (Exog Adj)'!$G$2:$N$31,30,FALSE)),H263,HLOOKUP(C264,'Cum Mtr F''Cast kWh (Exog Adj)'!$G$2:$N$31,30,FALSE))</f>
        <v>313633406.71668965</v>
      </c>
      <c r="I264" s="37">
        <f>IF(ISERROR(HLOOKUP(C264,'Cum Mtr F''Cast kWh (Exog Adj)'!$F$2:$N$51,50,FALSE)),I263,HLOOKUP(C264,'Cum Mtr F''Cast kWh (Exog Adj)'!$F$2:$N$51,50,FALSE))</f>
        <v>53277566.600665726</v>
      </c>
      <c r="K264" s="39">
        <f t="shared" ca="1" si="14"/>
        <v>-39592456</v>
      </c>
      <c r="L264" s="39">
        <f t="shared" ca="1" si="15"/>
        <v>-7465362</v>
      </c>
    </row>
    <row r="265" spans="3:12">
      <c r="C265">
        <f t="shared" si="16"/>
        <v>2033</v>
      </c>
      <c r="D265">
        <f t="shared" si="17"/>
        <v>7</v>
      </c>
      <c r="E265" s="36">
        <f ca="1">OFFSET(values!$P$32,D265,0)</f>
        <v>0.14317237132447272</v>
      </c>
      <c r="F265" s="36">
        <f ca="1">OFFSET(values!$Q$32,D265,0)</f>
        <v>0.15572054903170371</v>
      </c>
      <c r="H265" s="37">
        <f>IF(ISERROR(HLOOKUP(C265,'Cum Mtr F''Cast kWh (Exog Adj)'!$G$2:$N$31,30,FALSE)),H264,HLOOKUP(C265,'Cum Mtr F''Cast kWh (Exog Adj)'!$G$2:$N$31,30,FALSE))</f>
        <v>313633406.71668965</v>
      </c>
      <c r="I265" s="37">
        <f>IF(ISERROR(HLOOKUP(C265,'Cum Mtr F''Cast kWh (Exog Adj)'!$F$2:$N$51,50,FALSE)),I264,HLOOKUP(C265,'Cum Mtr F''Cast kWh (Exog Adj)'!$F$2:$N$51,50,FALSE))</f>
        <v>53277566.600665726</v>
      </c>
      <c r="K265" s="39">
        <f t="shared" ca="1" si="14"/>
        <v>-44903639</v>
      </c>
      <c r="L265" s="39">
        <f t="shared" ca="1" si="15"/>
        <v>-8296412</v>
      </c>
    </row>
    <row r="266" spans="3:12">
      <c r="C266">
        <f t="shared" si="16"/>
        <v>2033</v>
      </c>
      <c r="D266">
        <f t="shared" si="17"/>
        <v>8</v>
      </c>
      <c r="E266" s="36">
        <f ca="1">OFFSET(values!$P$32,D266,0)</f>
        <v>0.13800225791553344</v>
      </c>
      <c r="F266" s="36">
        <f ca="1">OFFSET(values!$Q$32,D266,0)</f>
        <v>0.15128114741457183</v>
      </c>
      <c r="H266" s="37">
        <f>IF(ISERROR(HLOOKUP(C266,'Cum Mtr F''Cast kWh (Exog Adj)'!$G$2:$N$31,30,FALSE)),H265,HLOOKUP(C266,'Cum Mtr F''Cast kWh (Exog Adj)'!$G$2:$N$31,30,FALSE))</f>
        <v>313633406.71668965</v>
      </c>
      <c r="I266" s="37">
        <f>IF(ISERROR(HLOOKUP(C266,'Cum Mtr F''Cast kWh (Exog Adj)'!$F$2:$N$51,50,FALSE)),I265,HLOOKUP(C266,'Cum Mtr F''Cast kWh (Exog Adj)'!$F$2:$N$51,50,FALSE))</f>
        <v>53277566.600665726</v>
      </c>
      <c r="K266" s="39">
        <f t="shared" ca="1" si="14"/>
        <v>-43282118</v>
      </c>
      <c r="L266" s="39">
        <f t="shared" ca="1" si="15"/>
        <v>-8059891</v>
      </c>
    </row>
    <row r="267" spans="3:12">
      <c r="C267">
        <f t="shared" si="16"/>
        <v>2033</v>
      </c>
      <c r="D267">
        <f t="shared" si="17"/>
        <v>9</v>
      </c>
      <c r="E267" s="36">
        <f ca="1">OFFSET(values!$P$32,D267,0)</f>
        <v>0.10507004669779853</v>
      </c>
      <c r="F267" s="36">
        <f ca="1">OFFSET(values!$Q$32,D267,0)</f>
        <v>0.12095441626825883</v>
      </c>
      <c r="H267" s="37">
        <f>IF(ISERROR(HLOOKUP(C267,'Cum Mtr F''Cast kWh (Exog Adj)'!$G$2:$N$31,30,FALSE)),H266,HLOOKUP(C267,'Cum Mtr F''Cast kWh (Exog Adj)'!$G$2:$N$31,30,FALSE))</f>
        <v>313633406.71668965</v>
      </c>
      <c r="I267" s="37">
        <f>IF(ISERROR(HLOOKUP(C267,'Cum Mtr F''Cast kWh (Exog Adj)'!$F$2:$N$51,50,FALSE)),I266,HLOOKUP(C267,'Cum Mtr F''Cast kWh (Exog Adj)'!$F$2:$N$51,50,FALSE))</f>
        <v>53277566.600665726</v>
      </c>
      <c r="K267" s="39">
        <f t="shared" ca="1" si="14"/>
        <v>-32953477</v>
      </c>
      <c r="L267" s="39">
        <f t="shared" ca="1" si="15"/>
        <v>-6444157</v>
      </c>
    </row>
    <row r="268" spans="3:12">
      <c r="C268">
        <f t="shared" si="16"/>
        <v>2033</v>
      </c>
      <c r="D268">
        <f t="shared" si="17"/>
        <v>10</v>
      </c>
      <c r="E268" s="36">
        <f ca="1">OFFSET(values!$P$32,D268,0)</f>
        <v>5.6075845435418485E-2</v>
      </c>
      <c r="F268" s="36">
        <f ca="1">OFFSET(values!$Q$32,D268,0)</f>
        <v>6.7274009121152709E-2</v>
      </c>
      <c r="H268" s="37">
        <f>IF(ISERROR(HLOOKUP(C268,'Cum Mtr F''Cast kWh (Exog Adj)'!$G$2:$N$31,30,FALSE)),H267,HLOOKUP(C268,'Cum Mtr F''Cast kWh (Exog Adj)'!$G$2:$N$31,30,FALSE))</f>
        <v>313633406.71668965</v>
      </c>
      <c r="I268" s="37">
        <f>IF(ISERROR(HLOOKUP(C268,'Cum Mtr F''Cast kWh (Exog Adj)'!$F$2:$N$51,50,FALSE)),I267,HLOOKUP(C268,'Cum Mtr F''Cast kWh (Exog Adj)'!$F$2:$N$51,50,FALSE))</f>
        <v>53277566.600665726</v>
      </c>
      <c r="K268" s="39">
        <f t="shared" ca="1" si="14"/>
        <v>-17587258</v>
      </c>
      <c r="L268" s="39">
        <f t="shared" ca="1" si="15"/>
        <v>-3584196</v>
      </c>
    </row>
    <row r="269" spans="3:12">
      <c r="C269">
        <f t="shared" si="16"/>
        <v>2033</v>
      </c>
      <c r="D269">
        <f t="shared" si="17"/>
        <v>11</v>
      </c>
      <c r="E269" s="36">
        <f ca="1">OFFSET(values!$P$32,D269,0)</f>
        <v>4.6954379842972238E-2</v>
      </c>
      <c r="F269" s="36">
        <f ca="1">OFFSET(values!$Q$32,D269,0)</f>
        <v>3.7674326378637997E-2</v>
      </c>
      <c r="H269" s="37">
        <f>IF(ISERROR(HLOOKUP(C269,'Cum Mtr F''Cast kWh (Exog Adj)'!$G$2:$N$31,30,FALSE)),H268,HLOOKUP(C269,'Cum Mtr F''Cast kWh (Exog Adj)'!$G$2:$N$31,30,FALSE))</f>
        <v>313633406.71668965</v>
      </c>
      <c r="I269" s="37">
        <f>IF(ISERROR(HLOOKUP(C269,'Cum Mtr F''Cast kWh (Exog Adj)'!$F$2:$N$51,50,FALSE)),I268,HLOOKUP(C269,'Cum Mtr F''Cast kWh (Exog Adj)'!$F$2:$N$51,50,FALSE))</f>
        <v>53277566.600665726</v>
      </c>
      <c r="K269" s="39">
        <f t="shared" ref="K269:K318" ca="1" si="18">-ROUND(E269*H269,0)</f>
        <v>-14726462</v>
      </c>
      <c r="L269" s="39">
        <f t="shared" ref="L269:L318" ca="1" si="19">-ROUND(F269*I269,0)</f>
        <v>-2007196</v>
      </c>
    </row>
    <row r="270" spans="3:12">
      <c r="C270">
        <f t="shared" si="16"/>
        <v>2033</v>
      </c>
      <c r="D270">
        <f t="shared" si="17"/>
        <v>12</v>
      </c>
      <c r="E270" s="36">
        <f ca="1">OFFSET(values!$P$32,D270,0)</f>
        <v>7.7551701134089393E-2</v>
      </c>
      <c r="F270" s="36">
        <f ca="1">OFFSET(values!$Q$32,D270,0)</f>
        <v>4.9174910220538014E-2</v>
      </c>
      <c r="H270" s="37">
        <f>IF(ISERROR(HLOOKUP(C270,'Cum Mtr F''Cast kWh (Exog Adj)'!$G$2:$N$31,30,FALSE)),H269,HLOOKUP(C270,'Cum Mtr F''Cast kWh (Exog Adj)'!$G$2:$N$31,30,FALSE))</f>
        <v>313633406.71668965</v>
      </c>
      <c r="I270" s="37">
        <f>IF(ISERROR(HLOOKUP(C270,'Cum Mtr F''Cast kWh (Exog Adj)'!$F$2:$N$51,50,FALSE)),I269,HLOOKUP(C270,'Cum Mtr F''Cast kWh (Exog Adj)'!$F$2:$N$51,50,FALSE))</f>
        <v>53277566.600665726</v>
      </c>
      <c r="K270" s="39">
        <f t="shared" ca="1" si="18"/>
        <v>-24322804</v>
      </c>
      <c r="L270" s="39">
        <f t="shared" ca="1" si="19"/>
        <v>-2619920</v>
      </c>
    </row>
    <row r="271" spans="3:12">
      <c r="C271">
        <f t="shared" si="16"/>
        <v>2034</v>
      </c>
      <c r="D271">
        <f t="shared" si="17"/>
        <v>1</v>
      </c>
      <c r="E271" s="36">
        <f ca="1">OFFSET(values!$P$32,D271,0)</f>
        <v>8.4710319700313036E-2</v>
      </c>
      <c r="F271" s="36">
        <f ca="1">OFFSET(values!$Q$32,D271,0)</f>
        <v>5.3272819405582851E-2</v>
      </c>
      <c r="H271" s="37">
        <f>IF(ISERROR(HLOOKUP(C271,'Cum Mtr F''Cast kWh (Exog Adj)'!$G$2:$N$31,30,FALSE)),H270,HLOOKUP(C271,'Cum Mtr F''Cast kWh (Exog Adj)'!$G$2:$N$31,30,FALSE))</f>
        <v>313633406.71668965</v>
      </c>
      <c r="I271" s="37">
        <f>IF(ISERROR(HLOOKUP(C271,'Cum Mtr F''Cast kWh (Exog Adj)'!$F$2:$N$51,50,FALSE)),I270,HLOOKUP(C271,'Cum Mtr F''Cast kWh (Exog Adj)'!$F$2:$N$51,50,FALSE))</f>
        <v>53277566.600665726</v>
      </c>
      <c r="K271" s="39">
        <f t="shared" ca="1" si="18"/>
        <v>-26567986</v>
      </c>
      <c r="L271" s="39">
        <f t="shared" ca="1" si="19"/>
        <v>-2838246</v>
      </c>
    </row>
    <row r="272" spans="3:12">
      <c r="C272">
        <f t="shared" si="16"/>
        <v>2034</v>
      </c>
      <c r="D272">
        <f t="shared" si="17"/>
        <v>2</v>
      </c>
      <c r="E272" s="36">
        <f ca="1">OFFSET(values!$P$32,D272,0)</f>
        <v>5.9270282752604299E-2</v>
      </c>
      <c r="F272" s="36">
        <f ca="1">OFFSET(values!$Q$32,D272,0)</f>
        <v>3.7013373284275924E-2</v>
      </c>
      <c r="H272" s="37">
        <f>IF(ISERROR(HLOOKUP(C272,'Cum Mtr F''Cast kWh (Exog Adj)'!$G$2:$N$31,30,FALSE)),H271,HLOOKUP(C272,'Cum Mtr F''Cast kWh (Exog Adj)'!$G$2:$N$31,30,FALSE))</f>
        <v>313633406.71668965</v>
      </c>
      <c r="I272" s="37">
        <f>IF(ISERROR(HLOOKUP(C272,'Cum Mtr F''Cast kWh (Exog Adj)'!$F$2:$N$51,50,FALSE)),I271,HLOOKUP(C272,'Cum Mtr F''Cast kWh (Exog Adj)'!$F$2:$N$51,50,FALSE))</f>
        <v>53277566.600665726</v>
      </c>
      <c r="K272" s="39">
        <f t="shared" ca="1" si="18"/>
        <v>-18589141</v>
      </c>
      <c r="L272" s="39">
        <f t="shared" ca="1" si="19"/>
        <v>-1971982</v>
      </c>
    </row>
    <row r="273" spans="3:12">
      <c r="C273">
        <f t="shared" si="16"/>
        <v>2034</v>
      </c>
      <c r="D273">
        <f t="shared" si="17"/>
        <v>3</v>
      </c>
      <c r="E273" s="36">
        <f ca="1">OFFSET(values!$P$32,D273,0)</f>
        <v>4.0167804177143739E-2</v>
      </c>
      <c r="F273" s="36">
        <f ca="1">OFFSET(values!$Q$32,D273,0)</f>
        <v>3.5515212937055236E-2</v>
      </c>
      <c r="H273" s="37">
        <f>IF(ISERROR(HLOOKUP(C273,'Cum Mtr F''Cast kWh (Exog Adj)'!$G$2:$N$31,30,FALSE)),H272,HLOOKUP(C273,'Cum Mtr F''Cast kWh (Exog Adj)'!$G$2:$N$31,30,FALSE))</f>
        <v>313633406.71668965</v>
      </c>
      <c r="I273" s="37">
        <f>IF(ISERROR(HLOOKUP(C273,'Cum Mtr F''Cast kWh (Exog Adj)'!$F$2:$N$51,50,FALSE)),I272,HLOOKUP(C273,'Cum Mtr F''Cast kWh (Exog Adj)'!$F$2:$N$51,50,FALSE))</f>
        <v>53277566.600665726</v>
      </c>
      <c r="K273" s="39">
        <f t="shared" ca="1" si="18"/>
        <v>-12597965</v>
      </c>
      <c r="L273" s="39">
        <f t="shared" ca="1" si="19"/>
        <v>-1892164</v>
      </c>
    </row>
    <row r="274" spans="3:12">
      <c r="C274">
        <f t="shared" si="16"/>
        <v>2034</v>
      </c>
      <c r="D274">
        <f t="shared" si="17"/>
        <v>4</v>
      </c>
      <c r="E274" s="36">
        <f ca="1">OFFSET(values!$P$32,D274,0)</f>
        <v>3.88720685585262E-2</v>
      </c>
      <c r="F274" s="36">
        <f ca="1">OFFSET(values!$Q$32,D274,0)</f>
        <v>5.0232435171517327E-2</v>
      </c>
      <c r="H274" s="37">
        <f>IF(ISERROR(HLOOKUP(C274,'Cum Mtr F''Cast kWh (Exog Adj)'!$G$2:$N$31,30,FALSE)),H273,HLOOKUP(C274,'Cum Mtr F''Cast kWh (Exog Adj)'!$G$2:$N$31,30,FALSE))</f>
        <v>313633406.71668965</v>
      </c>
      <c r="I274" s="37">
        <f>IF(ISERROR(HLOOKUP(C274,'Cum Mtr F''Cast kWh (Exog Adj)'!$F$2:$N$51,50,FALSE)),I273,HLOOKUP(C274,'Cum Mtr F''Cast kWh (Exog Adj)'!$F$2:$N$51,50,FALSE))</f>
        <v>53277566.600665726</v>
      </c>
      <c r="K274" s="39">
        <f t="shared" ca="1" si="18"/>
        <v>-12191579</v>
      </c>
      <c r="L274" s="39">
        <f t="shared" ca="1" si="19"/>
        <v>-2676262</v>
      </c>
    </row>
    <row r="275" spans="3:12">
      <c r="C275">
        <f t="shared" si="16"/>
        <v>2034</v>
      </c>
      <c r="D275">
        <f t="shared" si="17"/>
        <v>5</v>
      </c>
      <c r="E275" s="36">
        <f ca="1">OFFSET(values!$P$32,D275,0)</f>
        <v>8.3914917637399292E-2</v>
      </c>
      <c r="F275" s="36">
        <f ca="1">OFFSET(values!$Q$32,D275,0)</f>
        <v>0.10176474476194673</v>
      </c>
      <c r="H275" s="37">
        <f>IF(ISERROR(HLOOKUP(C275,'Cum Mtr F''Cast kWh (Exog Adj)'!$G$2:$N$31,30,FALSE)),H274,HLOOKUP(C275,'Cum Mtr F''Cast kWh (Exog Adj)'!$G$2:$N$31,30,FALSE))</f>
        <v>313633406.71668965</v>
      </c>
      <c r="I275" s="37">
        <f>IF(ISERROR(HLOOKUP(C275,'Cum Mtr F''Cast kWh (Exog Adj)'!$F$2:$N$51,50,FALSE)),I274,HLOOKUP(C275,'Cum Mtr F''Cast kWh (Exog Adj)'!$F$2:$N$51,50,FALSE))</f>
        <v>53277566.600665726</v>
      </c>
      <c r="K275" s="39">
        <f t="shared" ca="1" si="18"/>
        <v>-26318521</v>
      </c>
      <c r="L275" s="39">
        <f t="shared" ca="1" si="19"/>
        <v>-5421778</v>
      </c>
    </row>
    <row r="276" spans="3:12">
      <c r="C276">
        <f t="shared" si="16"/>
        <v>2034</v>
      </c>
      <c r="D276">
        <f t="shared" si="17"/>
        <v>6</v>
      </c>
      <c r="E276" s="36">
        <f ca="1">OFFSET(values!$P$32,D276,0)</f>
        <v>0.12623800482372863</v>
      </c>
      <c r="F276" s="36">
        <f ca="1">OFFSET(values!$Q$32,D276,0)</f>
        <v>0.14012205600475885</v>
      </c>
      <c r="H276" s="37">
        <f>IF(ISERROR(HLOOKUP(C276,'Cum Mtr F''Cast kWh (Exog Adj)'!$G$2:$N$31,30,FALSE)),H275,HLOOKUP(C276,'Cum Mtr F''Cast kWh (Exog Adj)'!$G$2:$N$31,30,FALSE))</f>
        <v>313633406.71668965</v>
      </c>
      <c r="I276" s="37">
        <f>IF(ISERROR(HLOOKUP(C276,'Cum Mtr F''Cast kWh (Exog Adj)'!$F$2:$N$51,50,FALSE)),I275,HLOOKUP(C276,'Cum Mtr F''Cast kWh (Exog Adj)'!$F$2:$N$51,50,FALSE))</f>
        <v>53277566.600665726</v>
      </c>
      <c r="K276" s="39">
        <f t="shared" ca="1" si="18"/>
        <v>-39592456</v>
      </c>
      <c r="L276" s="39">
        <f t="shared" ca="1" si="19"/>
        <v>-7465362</v>
      </c>
    </row>
    <row r="277" spans="3:12">
      <c r="C277">
        <f t="shared" si="16"/>
        <v>2034</v>
      </c>
      <c r="D277">
        <f t="shared" si="17"/>
        <v>7</v>
      </c>
      <c r="E277" s="36">
        <f ca="1">OFFSET(values!$P$32,D277,0)</f>
        <v>0.14317237132447272</v>
      </c>
      <c r="F277" s="36">
        <f ca="1">OFFSET(values!$Q$32,D277,0)</f>
        <v>0.15572054903170371</v>
      </c>
      <c r="H277" s="37">
        <f>IF(ISERROR(HLOOKUP(C277,'Cum Mtr F''Cast kWh (Exog Adj)'!$G$2:$N$31,30,FALSE)),H276,HLOOKUP(C277,'Cum Mtr F''Cast kWh (Exog Adj)'!$G$2:$N$31,30,FALSE))</f>
        <v>313633406.71668965</v>
      </c>
      <c r="I277" s="37">
        <f>IF(ISERROR(HLOOKUP(C277,'Cum Mtr F''Cast kWh (Exog Adj)'!$F$2:$N$51,50,FALSE)),I276,HLOOKUP(C277,'Cum Mtr F''Cast kWh (Exog Adj)'!$F$2:$N$51,50,FALSE))</f>
        <v>53277566.600665726</v>
      </c>
      <c r="K277" s="39">
        <f t="shared" ca="1" si="18"/>
        <v>-44903639</v>
      </c>
      <c r="L277" s="39">
        <f t="shared" ca="1" si="19"/>
        <v>-8296412</v>
      </c>
    </row>
    <row r="278" spans="3:12">
      <c r="C278">
        <f t="shared" si="16"/>
        <v>2034</v>
      </c>
      <c r="D278">
        <f t="shared" si="17"/>
        <v>8</v>
      </c>
      <c r="E278" s="36">
        <f ca="1">OFFSET(values!$P$32,D278,0)</f>
        <v>0.13800225791553344</v>
      </c>
      <c r="F278" s="36">
        <f ca="1">OFFSET(values!$Q$32,D278,0)</f>
        <v>0.15128114741457183</v>
      </c>
      <c r="H278" s="37">
        <f>IF(ISERROR(HLOOKUP(C278,'Cum Mtr F''Cast kWh (Exog Adj)'!$G$2:$N$31,30,FALSE)),H277,HLOOKUP(C278,'Cum Mtr F''Cast kWh (Exog Adj)'!$G$2:$N$31,30,FALSE))</f>
        <v>313633406.71668965</v>
      </c>
      <c r="I278" s="37">
        <f>IF(ISERROR(HLOOKUP(C278,'Cum Mtr F''Cast kWh (Exog Adj)'!$F$2:$N$51,50,FALSE)),I277,HLOOKUP(C278,'Cum Mtr F''Cast kWh (Exog Adj)'!$F$2:$N$51,50,FALSE))</f>
        <v>53277566.600665726</v>
      </c>
      <c r="K278" s="39">
        <f t="shared" ca="1" si="18"/>
        <v>-43282118</v>
      </c>
      <c r="L278" s="39">
        <f t="shared" ca="1" si="19"/>
        <v>-8059891</v>
      </c>
    </row>
    <row r="279" spans="3:12">
      <c r="C279">
        <f t="shared" si="16"/>
        <v>2034</v>
      </c>
      <c r="D279">
        <f t="shared" si="17"/>
        <v>9</v>
      </c>
      <c r="E279" s="36">
        <f ca="1">OFFSET(values!$P$32,D279,0)</f>
        <v>0.10507004669779853</v>
      </c>
      <c r="F279" s="36">
        <f ca="1">OFFSET(values!$Q$32,D279,0)</f>
        <v>0.12095441626825883</v>
      </c>
      <c r="H279" s="37">
        <f>IF(ISERROR(HLOOKUP(C279,'Cum Mtr F''Cast kWh (Exog Adj)'!$G$2:$N$31,30,FALSE)),H278,HLOOKUP(C279,'Cum Mtr F''Cast kWh (Exog Adj)'!$G$2:$N$31,30,FALSE))</f>
        <v>313633406.71668965</v>
      </c>
      <c r="I279" s="37">
        <f>IF(ISERROR(HLOOKUP(C279,'Cum Mtr F''Cast kWh (Exog Adj)'!$F$2:$N$51,50,FALSE)),I278,HLOOKUP(C279,'Cum Mtr F''Cast kWh (Exog Adj)'!$F$2:$N$51,50,FALSE))</f>
        <v>53277566.600665726</v>
      </c>
      <c r="K279" s="39">
        <f t="shared" ca="1" si="18"/>
        <v>-32953477</v>
      </c>
      <c r="L279" s="39">
        <f t="shared" ca="1" si="19"/>
        <v>-6444157</v>
      </c>
    </row>
    <row r="280" spans="3:12">
      <c r="C280">
        <f t="shared" si="16"/>
        <v>2034</v>
      </c>
      <c r="D280">
        <f t="shared" si="17"/>
        <v>10</v>
      </c>
      <c r="E280" s="36">
        <f ca="1">OFFSET(values!$P$32,D280,0)</f>
        <v>5.6075845435418485E-2</v>
      </c>
      <c r="F280" s="36">
        <f ca="1">OFFSET(values!$Q$32,D280,0)</f>
        <v>6.7274009121152709E-2</v>
      </c>
      <c r="H280" s="37">
        <f>IF(ISERROR(HLOOKUP(C280,'Cum Mtr F''Cast kWh (Exog Adj)'!$G$2:$N$31,30,FALSE)),H279,HLOOKUP(C280,'Cum Mtr F''Cast kWh (Exog Adj)'!$G$2:$N$31,30,FALSE))</f>
        <v>313633406.71668965</v>
      </c>
      <c r="I280" s="37">
        <f>IF(ISERROR(HLOOKUP(C280,'Cum Mtr F''Cast kWh (Exog Adj)'!$F$2:$N$51,50,FALSE)),I279,HLOOKUP(C280,'Cum Mtr F''Cast kWh (Exog Adj)'!$F$2:$N$51,50,FALSE))</f>
        <v>53277566.600665726</v>
      </c>
      <c r="K280" s="39">
        <f t="shared" ca="1" si="18"/>
        <v>-17587258</v>
      </c>
      <c r="L280" s="39">
        <f t="shared" ca="1" si="19"/>
        <v>-3584196</v>
      </c>
    </row>
    <row r="281" spans="3:12">
      <c r="C281">
        <f t="shared" si="16"/>
        <v>2034</v>
      </c>
      <c r="D281">
        <f t="shared" si="17"/>
        <v>11</v>
      </c>
      <c r="E281" s="36">
        <f ca="1">OFFSET(values!$P$32,D281,0)</f>
        <v>4.6954379842972238E-2</v>
      </c>
      <c r="F281" s="36">
        <f ca="1">OFFSET(values!$Q$32,D281,0)</f>
        <v>3.7674326378637997E-2</v>
      </c>
      <c r="H281" s="37">
        <f>IF(ISERROR(HLOOKUP(C281,'Cum Mtr F''Cast kWh (Exog Adj)'!$G$2:$N$31,30,FALSE)),H280,HLOOKUP(C281,'Cum Mtr F''Cast kWh (Exog Adj)'!$G$2:$N$31,30,FALSE))</f>
        <v>313633406.71668965</v>
      </c>
      <c r="I281" s="37">
        <f>IF(ISERROR(HLOOKUP(C281,'Cum Mtr F''Cast kWh (Exog Adj)'!$F$2:$N$51,50,FALSE)),I280,HLOOKUP(C281,'Cum Mtr F''Cast kWh (Exog Adj)'!$F$2:$N$51,50,FALSE))</f>
        <v>53277566.600665726</v>
      </c>
      <c r="K281" s="39">
        <f t="shared" ca="1" si="18"/>
        <v>-14726462</v>
      </c>
      <c r="L281" s="39">
        <f t="shared" ca="1" si="19"/>
        <v>-2007196</v>
      </c>
    </row>
    <row r="282" spans="3:12">
      <c r="C282">
        <f t="shared" si="16"/>
        <v>2034</v>
      </c>
      <c r="D282">
        <f t="shared" si="17"/>
        <v>12</v>
      </c>
      <c r="E282" s="36">
        <f ca="1">OFFSET(values!$P$32,D282,0)</f>
        <v>7.7551701134089393E-2</v>
      </c>
      <c r="F282" s="36">
        <f ca="1">OFFSET(values!$Q$32,D282,0)</f>
        <v>4.9174910220538014E-2</v>
      </c>
      <c r="H282" s="37">
        <f>IF(ISERROR(HLOOKUP(C282,'Cum Mtr F''Cast kWh (Exog Adj)'!$G$2:$N$31,30,FALSE)),H281,HLOOKUP(C282,'Cum Mtr F''Cast kWh (Exog Adj)'!$G$2:$N$31,30,FALSE))</f>
        <v>313633406.71668965</v>
      </c>
      <c r="I282" s="37">
        <f>IF(ISERROR(HLOOKUP(C282,'Cum Mtr F''Cast kWh (Exog Adj)'!$F$2:$N$51,50,FALSE)),I281,HLOOKUP(C282,'Cum Mtr F''Cast kWh (Exog Adj)'!$F$2:$N$51,50,FALSE))</f>
        <v>53277566.600665726</v>
      </c>
      <c r="K282" s="39">
        <f t="shared" ca="1" si="18"/>
        <v>-24322804</v>
      </c>
      <c r="L282" s="39">
        <f t="shared" ca="1" si="19"/>
        <v>-2619920</v>
      </c>
    </row>
    <row r="283" spans="3:12">
      <c r="C283">
        <f t="shared" si="16"/>
        <v>2035</v>
      </c>
      <c r="D283">
        <f t="shared" si="17"/>
        <v>1</v>
      </c>
      <c r="E283" s="36">
        <f ca="1">OFFSET(values!$P$32,D283,0)</f>
        <v>8.4710319700313036E-2</v>
      </c>
      <c r="F283" s="36">
        <f ca="1">OFFSET(values!$Q$32,D283,0)</f>
        <v>5.3272819405582851E-2</v>
      </c>
      <c r="H283" s="37">
        <f>IF(ISERROR(HLOOKUP(C283,'Cum Mtr F''Cast kWh (Exog Adj)'!$G$2:$N$31,30,FALSE)),H282,HLOOKUP(C283,'Cum Mtr F''Cast kWh (Exog Adj)'!$G$2:$N$31,30,FALSE))</f>
        <v>313633406.71668965</v>
      </c>
      <c r="I283" s="37">
        <f>IF(ISERROR(HLOOKUP(C283,'Cum Mtr F''Cast kWh (Exog Adj)'!$F$2:$N$51,50,FALSE)),I282,HLOOKUP(C283,'Cum Mtr F''Cast kWh (Exog Adj)'!$F$2:$N$51,50,FALSE))</f>
        <v>53277566.600665726</v>
      </c>
      <c r="K283" s="39">
        <f t="shared" ca="1" si="18"/>
        <v>-26567986</v>
      </c>
      <c r="L283" s="39">
        <f t="shared" ca="1" si="19"/>
        <v>-2838246</v>
      </c>
    </row>
    <row r="284" spans="3:12">
      <c r="C284">
        <f t="shared" si="16"/>
        <v>2035</v>
      </c>
      <c r="D284">
        <f t="shared" si="17"/>
        <v>2</v>
      </c>
      <c r="E284" s="36">
        <f ca="1">OFFSET(values!$P$32,D284,0)</f>
        <v>5.9270282752604299E-2</v>
      </c>
      <c r="F284" s="36">
        <f ca="1">OFFSET(values!$Q$32,D284,0)</f>
        <v>3.7013373284275924E-2</v>
      </c>
      <c r="H284" s="37">
        <f>IF(ISERROR(HLOOKUP(C284,'Cum Mtr F''Cast kWh (Exog Adj)'!$G$2:$N$31,30,FALSE)),H283,HLOOKUP(C284,'Cum Mtr F''Cast kWh (Exog Adj)'!$G$2:$N$31,30,FALSE))</f>
        <v>313633406.71668965</v>
      </c>
      <c r="I284" s="37">
        <f>IF(ISERROR(HLOOKUP(C284,'Cum Mtr F''Cast kWh (Exog Adj)'!$F$2:$N$51,50,FALSE)),I283,HLOOKUP(C284,'Cum Mtr F''Cast kWh (Exog Adj)'!$F$2:$N$51,50,FALSE))</f>
        <v>53277566.600665726</v>
      </c>
      <c r="K284" s="39">
        <f t="shared" ca="1" si="18"/>
        <v>-18589141</v>
      </c>
      <c r="L284" s="39">
        <f t="shared" ca="1" si="19"/>
        <v>-1971982</v>
      </c>
    </row>
    <row r="285" spans="3:12">
      <c r="C285">
        <f t="shared" si="16"/>
        <v>2035</v>
      </c>
      <c r="D285">
        <f t="shared" si="17"/>
        <v>3</v>
      </c>
      <c r="E285" s="36">
        <f ca="1">OFFSET(values!$P$32,D285,0)</f>
        <v>4.0167804177143739E-2</v>
      </c>
      <c r="F285" s="36">
        <f ca="1">OFFSET(values!$Q$32,D285,0)</f>
        <v>3.5515212937055236E-2</v>
      </c>
      <c r="H285" s="37">
        <f>IF(ISERROR(HLOOKUP(C285,'Cum Mtr F''Cast kWh (Exog Adj)'!$G$2:$N$31,30,FALSE)),H284,HLOOKUP(C285,'Cum Mtr F''Cast kWh (Exog Adj)'!$G$2:$N$31,30,FALSE))</f>
        <v>313633406.71668965</v>
      </c>
      <c r="I285" s="37">
        <f>IF(ISERROR(HLOOKUP(C285,'Cum Mtr F''Cast kWh (Exog Adj)'!$F$2:$N$51,50,FALSE)),I284,HLOOKUP(C285,'Cum Mtr F''Cast kWh (Exog Adj)'!$F$2:$N$51,50,FALSE))</f>
        <v>53277566.600665726</v>
      </c>
      <c r="K285" s="39">
        <f t="shared" ca="1" si="18"/>
        <v>-12597965</v>
      </c>
      <c r="L285" s="39">
        <f t="shared" ca="1" si="19"/>
        <v>-1892164</v>
      </c>
    </row>
    <row r="286" spans="3:12">
      <c r="C286">
        <f t="shared" si="16"/>
        <v>2035</v>
      </c>
      <c r="D286">
        <f t="shared" si="17"/>
        <v>4</v>
      </c>
      <c r="E286" s="36">
        <f ca="1">OFFSET(values!$P$32,D286,0)</f>
        <v>3.88720685585262E-2</v>
      </c>
      <c r="F286" s="36">
        <f ca="1">OFFSET(values!$Q$32,D286,0)</f>
        <v>5.0232435171517327E-2</v>
      </c>
      <c r="H286" s="37">
        <f>IF(ISERROR(HLOOKUP(C286,'Cum Mtr F''Cast kWh (Exog Adj)'!$G$2:$N$31,30,FALSE)),H285,HLOOKUP(C286,'Cum Mtr F''Cast kWh (Exog Adj)'!$G$2:$N$31,30,FALSE))</f>
        <v>313633406.71668965</v>
      </c>
      <c r="I286" s="37">
        <f>IF(ISERROR(HLOOKUP(C286,'Cum Mtr F''Cast kWh (Exog Adj)'!$F$2:$N$51,50,FALSE)),I285,HLOOKUP(C286,'Cum Mtr F''Cast kWh (Exog Adj)'!$F$2:$N$51,50,FALSE))</f>
        <v>53277566.600665726</v>
      </c>
      <c r="K286" s="39">
        <f t="shared" ca="1" si="18"/>
        <v>-12191579</v>
      </c>
      <c r="L286" s="39">
        <f t="shared" ca="1" si="19"/>
        <v>-2676262</v>
      </c>
    </row>
    <row r="287" spans="3:12">
      <c r="C287">
        <f t="shared" si="16"/>
        <v>2035</v>
      </c>
      <c r="D287">
        <f t="shared" si="17"/>
        <v>5</v>
      </c>
      <c r="E287" s="36">
        <f ca="1">OFFSET(values!$P$32,D287,0)</f>
        <v>8.3914917637399292E-2</v>
      </c>
      <c r="F287" s="36">
        <f ca="1">OFFSET(values!$Q$32,D287,0)</f>
        <v>0.10176474476194673</v>
      </c>
      <c r="H287" s="37">
        <f>IF(ISERROR(HLOOKUP(C287,'Cum Mtr F''Cast kWh (Exog Adj)'!$G$2:$N$31,30,FALSE)),H286,HLOOKUP(C287,'Cum Mtr F''Cast kWh (Exog Adj)'!$G$2:$N$31,30,FALSE))</f>
        <v>313633406.71668965</v>
      </c>
      <c r="I287" s="37">
        <f>IF(ISERROR(HLOOKUP(C287,'Cum Mtr F''Cast kWh (Exog Adj)'!$F$2:$N$51,50,FALSE)),I286,HLOOKUP(C287,'Cum Mtr F''Cast kWh (Exog Adj)'!$F$2:$N$51,50,FALSE))</f>
        <v>53277566.600665726</v>
      </c>
      <c r="K287" s="39">
        <f t="shared" ca="1" si="18"/>
        <v>-26318521</v>
      </c>
      <c r="L287" s="39">
        <f t="shared" ca="1" si="19"/>
        <v>-5421778</v>
      </c>
    </row>
    <row r="288" spans="3:12">
      <c r="C288">
        <f t="shared" si="16"/>
        <v>2035</v>
      </c>
      <c r="D288">
        <f t="shared" si="17"/>
        <v>6</v>
      </c>
      <c r="E288" s="36">
        <f ca="1">OFFSET(values!$P$32,D288,0)</f>
        <v>0.12623800482372863</v>
      </c>
      <c r="F288" s="36">
        <f ca="1">OFFSET(values!$Q$32,D288,0)</f>
        <v>0.14012205600475885</v>
      </c>
      <c r="H288" s="37">
        <f>IF(ISERROR(HLOOKUP(C288,'Cum Mtr F''Cast kWh (Exog Adj)'!$G$2:$N$31,30,FALSE)),H287,HLOOKUP(C288,'Cum Mtr F''Cast kWh (Exog Adj)'!$G$2:$N$31,30,FALSE))</f>
        <v>313633406.71668965</v>
      </c>
      <c r="I288" s="37">
        <f>IF(ISERROR(HLOOKUP(C288,'Cum Mtr F''Cast kWh (Exog Adj)'!$F$2:$N$51,50,FALSE)),I287,HLOOKUP(C288,'Cum Mtr F''Cast kWh (Exog Adj)'!$F$2:$N$51,50,FALSE))</f>
        <v>53277566.600665726</v>
      </c>
      <c r="K288" s="39">
        <f t="shared" ca="1" si="18"/>
        <v>-39592456</v>
      </c>
      <c r="L288" s="39">
        <f t="shared" ca="1" si="19"/>
        <v>-7465362</v>
      </c>
    </row>
    <row r="289" spans="3:12">
      <c r="C289">
        <f t="shared" si="16"/>
        <v>2035</v>
      </c>
      <c r="D289">
        <f t="shared" si="17"/>
        <v>7</v>
      </c>
      <c r="E289" s="36">
        <f ca="1">OFFSET(values!$P$32,D289,0)</f>
        <v>0.14317237132447272</v>
      </c>
      <c r="F289" s="36">
        <f ca="1">OFFSET(values!$Q$32,D289,0)</f>
        <v>0.15572054903170371</v>
      </c>
      <c r="H289" s="37">
        <f>IF(ISERROR(HLOOKUP(C289,'Cum Mtr F''Cast kWh (Exog Adj)'!$G$2:$N$31,30,FALSE)),H288,HLOOKUP(C289,'Cum Mtr F''Cast kWh (Exog Adj)'!$G$2:$N$31,30,FALSE))</f>
        <v>313633406.71668965</v>
      </c>
      <c r="I289" s="37">
        <f>IF(ISERROR(HLOOKUP(C289,'Cum Mtr F''Cast kWh (Exog Adj)'!$F$2:$N$51,50,FALSE)),I288,HLOOKUP(C289,'Cum Mtr F''Cast kWh (Exog Adj)'!$F$2:$N$51,50,FALSE))</f>
        <v>53277566.600665726</v>
      </c>
      <c r="K289" s="39">
        <f t="shared" ca="1" si="18"/>
        <v>-44903639</v>
      </c>
      <c r="L289" s="39">
        <f t="shared" ca="1" si="19"/>
        <v>-8296412</v>
      </c>
    </row>
    <row r="290" spans="3:12">
      <c r="C290">
        <f t="shared" si="16"/>
        <v>2035</v>
      </c>
      <c r="D290">
        <f t="shared" si="17"/>
        <v>8</v>
      </c>
      <c r="E290" s="36">
        <f ca="1">OFFSET(values!$P$32,D290,0)</f>
        <v>0.13800225791553344</v>
      </c>
      <c r="F290" s="36">
        <f ca="1">OFFSET(values!$Q$32,D290,0)</f>
        <v>0.15128114741457183</v>
      </c>
      <c r="H290" s="37">
        <f>IF(ISERROR(HLOOKUP(C290,'Cum Mtr F''Cast kWh (Exog Adj)'!$G$2:$N$31,30,FALSE)),H289,HLOOKUP(C290,'Cum Mtr F''Cast kWh (Exog Adj)'!$G$2:$N$31,30,FALSE))</f>
        <v>313633406.71668965</v>
      </c>
      <c r="I290" s="37">
        <f>IF(ISERROR(HLOOKUP(C290,'Cum Mtr F''Cast kWh (Exog Adj)'!$F$2:$N$51,50,FALSE)),I289,HLOOKUP(C290,'Cum Mtr F''Cast kWh (Exog Adj)'!$F$2:$N$51,50,FALSE))</f>
        <v>53277566.600665726</v>
      </c>
      <c r="K290" s="39">
        <f t="shared" ca="1" si="18"/>
        <v>-43282118</v>
      </c>
      <c r="L290" s="39">
        <f t="shared" ca="1" si="19"/>
        <v>-8059891</v>
      </c>
    </row>
    <row r="291" spans="3:12">
      <c r="C291">
        <f t="shared" si="16"/>
        <v>2035</v>
      </c>
      <c r="D291">
        <f t="shared" si="17"/>
        <v>9</v>
      </c>
      <c r="E291" s="36">
        <f ca="1">OFFSET(values!$P$32,D291,0)</f>
        <v>0.10507004669779853</v>
      </c>
      <c r="F291" s="36">
        <f ca="1">OFFSET(values!$Q$32,D291,0)</f>
        <v>0.12095441626825883</v>
      </c>
      <c r="H291" s="37">
        <f>IF(ISERROR(HLOOKUP(C291,'Cum Mtr F''Cast kWh (Exog Adj)'!$G$2:$N$31,30,FALSE)),H290,HLOOKUP(C291,'Cum Mtr F''Cast kWh (Exog Adj)'!$G$2:$N$31,30,FALSE))</f>
        <v>313633406.71668965</v>
      </c>
      <c r="I291" s="37">
        <f>IF(ISERROR(HLOOKUP(C291,'Cum Mtr F''Cast kWh (Exog Adj)'!$F$2:$N$51,50,FALSE)),I290,HLOOKUP(C291,'Cum Mtr F''Cast kWh (Exog Adj)'!$F$2:$N$51,50,FALSE))</f>
        <v>53277566.600665726</v>
      </c>
      <c r="K291" s="39">
        <f t="shared" ca="1" si="18"/>
        <v>-32953477</v>
      </c>
      <c r="L291" s="39">
        <f t="shared" ca="1" si="19"/>
        <v>-6444157</v>
      </c>
    </row>
    <row r="292" spans="3:12">
      <c r="C292">
        <f t="shared" si="16"/>
        <v>2035</v>
      </c>
      <c r="D292">
        <f t="shared" si="17"/>
        <v>10</v>
      </c>
      <c r="E292" s="36">
        <f ca="1">OFFSET(values!$P$32,D292,0)</f>
        <v>5.6075845435418485E-2</v>
      </c>
      <c r="F292" s="36">
        <f ca="1">OFFSET(values!$Q$32,D292,0)</f>
        <v>6.7274009121152709E-2</v>
      </c>
      <c r="H292" s="37">
        <f>IF(ISERROR(HLOOKUP(C292,'Cum Mtr F''Cast kWh (Exog Adj)'!$G$2:$N$31,30,FALSE)),H291,HLOOKUP(C292,'Cum Mtr F''Cast kWh (Exog Adj)'!$G$2:$N$31,30,FALSE))</f>
        <v>313633406.71668965</v>
      </c>
      <c r="I292" s="37">
        <f>IF(ISERROR(HLOOKUP(C292,'Cum Mtr F''Cast kWh (Exog Adj)'!$F$2:$N$51,50,FALSE)),I291,HLOOKUP(C292,'Cum Mtr F''Cast kWh (Exog Adj)'!$F$2:$N$51,50,FALSE))</f>
        <v>53277566.600665726</v>
      </c>
      <c r="K292" s="39">
        <f t="shared" ca="1" si="18"/>
        <v>-17587258</v>
      </c>
      <c r="L292" s="39">
        <f t="shared" ca="1" si="19"/>
        <v>-3584196</v>
      </c>
    </row>
    <row r="293" spans="3:12">
      <c r="C293">
        <f t="shared" si="16"/>
        <v>2035</v>
      </c>
      <c r="D293">
        <f t="shared" si="17"/>
        <v>11</v>
      </c>
      <c r="E293" s="36">
        <f ca="1">OFFSET(values!$P$32,D293,0)</f>
        <v>4.6954379842972238E-2</v>
      </c>
      <c r="F293" s="36">
        <f ca="1">OFFSET(values!$Q$32,D293,0)</f>
        <v>3.7674326378637997E-2</v>
      </c>
      <c r="H293" s="37">
        <f>IF(ISERROR(HLOOKUP(C293,'Cum Mtr F''Cast kWh (Exog Adj)'!$G$2:$N$31,30,FALSE)),H292,HLOOKUP(C293,'Cum Mtr F''Cast kWh (Exog Adj)'!$G$2:$N$31,30,FALSE))</f>
        <v>313633406.71668965</v>
      </c>
      <c r="I293" s="37">
        <f>IF(ISERROR(HLOOKUP(C293,'Cum Mtr F''Cast kWh (Exog Adj)'!$F$2:$N$51,50,FALSE)),I292,HLOOKUP(C293,'Cum Mtr F''Cast kWh (Exog Adj)'!$F$2:$N$51,50,FALSE))</f>
        <v>53277566.600665726</v>
      </c>
      <c r="K293" s="39">
        <f t="shared" ca="1" si="18"/>
        <v>-14726462</v>
      </c>
      <c r="L293" s="39">
        <f t="shared" ca="1" si="19"/>
        <v>-2007196</v>
      </c>
    </row>
    <row r="294" spans="3:12">
      <c r="C294">
        <f t="shared" si="16"/>
        <v>2035</v>
      </c>
      <c r="D294">
        <f t="shared" si="17"/>
        <v>12</v>
      </c>
      <c r="E294" s="36">
        <f ca="1">OFFSET(values!$P$32,D294,0)</f>
        <v>7.7551701134089393E-2</v>
      </c>
      <c r="F294" s="36">
        <f ca="1">OFFSET(values!$Q$32,D294,0)</f>
        <v>4.9174910220538014E-2</v>
      </c>
      <c r="H294" s="37">
        <f>IF(ISERROR(HLOOKUP(C294,'Cum Mtr F''Cast kWh (Exog Adj)'!$G$2:$N$31,30,FALSE)),H293,HLOOKUP(C294,'Cum Mtr F''Cast kWh (Exog Adj)'!$G$2:$N$31,30,FALSE))</f>
        <v>313633406.71668965</v>
      </c>
      <c r="I294" s="37">
        <f>IF(ISERROR(HLOOKUP(C294,'Cum Mtr F''Cast kWh (Exog Adj)'!$F$2:$N$51,50,FALSE)),I293,HLOOKUP(C294,'Cum Mtr F''Cast kWh (Exog Adj)'!$F$2:$N$51,50,FALSE))</f>
        <v>53277566.600665726</v>
      </c>
      <c r="K294" s="39">
        <f t="shared" ca="1" si="18"/>
        <v>-24322804</v>
      </c>
      <c r="L294" s="39">
        <f t="shared" ca="1" si="19"/>
        <v>-2619920</v>
      </c>
    </row>
    <row r="295" spans="3:12">
      <c r="C295">
        <f t="shared" si="16"/>
        <v>2036</v>
      </c>
      <c r="D295">
        <f t="shared" si="17"/>
        <v>1</v>
      </c>
      <c r="E295" s="36">
        <f ca="1">OFFSET(values!$P$32,D295,0)</f>
        <v>8.4710319700313036E-2</v>
      </c>
      <c r="F295" s="36">
        <f ca="1">OFFSET(values!$Q$32,D295,0)</f>
        <v>5.3272819405582851E-2</v>
      </c>
      <c r="H295" s="37">
        <f>IF(ISERROR(HLOOKUP(C295,'Cum Mtr F''Cast kWh (Exog Adj)'!$G$2:$N$31,30,FALSE)),H294,HLOOKUP(C295,'Cum Mtr F''Cast kWh (Exog Adj)'!$G$2:$N$31,30,FALSE))</f>
        <v>313633406.71668965</v>
      </c>
      <c r="I295" s="37">
        <f>IF(ISERROR(HLOOKUP(C295,'Cum Mtr F''Cast kWh (Exog Adj)'!$F$2:$N$51,50,FALSE)),I294,HLOOKUP(C295,'Cum Mtr F''Cast kWh (Exog Adj)'!$F$2:$N$51,50,FALSE))</f>
        <v>53277566.600665726</v>
      </c>
      <c r="K295" s="39">
        <f t="shared" ca="1" si="18"/>
        <v>-26567986</v>
      </c>
      <c r="L295" s="39">
        <f t="shared" ca="1" si="19"/>
        <v>-2838246</v>
      </c>
    </row>
    <row r="296" spans="3:12">
      <c r="C296">
        <f t="shared" si="16"/>
        <v>2036</v>
      </c>
      <c r="D296">
        <f t="shared" si="17"/>
        <v>2</v>
      </c>
      <c r="E296" s="36">
        <f ca="1">OFFSET(values!$P$32,D296,0)</f>
        <v>5.9270282752604299E-2</v>
      </c>
      <c r="F296" s="36">
        <f ca="1">OFFSET(values!$Q$32,D296,0)</f>
        <v>3.7013373284275924E-2</v>
      </c>
      <c r="H296" s="37">
        <f>IF(ISERROR(HLOOKUP(C296,'Cum Mtr F''Cast kWh (Exog Adj)'!$G$2:$N$31,30,FALSE)),H295,HLOOKUP(C296,'Cum Mtr F''Cast kWh (Exog Adj)'!$G$2:$N$31,30,FALSE))</f>
        <v>313633406.71668965</v>
      </c>
      <c r="I296" s="37">
        <f>IF(ISERROR(HLOOKUP(C296,'Cum Mtr F''Cast kWh (Exog Adj)'!$F$2:$N$51,50,FALSE)),I295,HLOOKUP(C296,'Cum Mtr F''Cast kWh (Exog Adj)'!$F$2:$N$51,50,FALSE))</f>
        <v>53277566.600665726</v>
      </c>
      <c r="K296" s="39">
        <f t="shared" ca="1" si="18"/>
        <v>-18589141</v>
      </c>
      <c r="L296" s="39">
        <f t="shared" ca="1" si="19"/>
        <v>-1971982</v>
      </c>
    </row>
    <row r="297" spans="3:12">
      <c r="C297">
        <f t="shared" si="16"/>
        <v>2036</v>
      </c>
      <c r="D297">
        <f t="shared" si="17"/>
        <v>3</v>
      </c>
      <c r="E297" s="36">
        <f ca="1">OFFSET(values!$P$32,D297,0)</f>
        <v>4.0167804177143739E-2</v>
      </c>
      <c r="F297" s="36">
        <f ca="1">OFFSET(values!$Q$32,D297,0)</f>
        <v>3.5515212937055236E-2</v>
      </c>
      <c r="H297" s="37">
        <f>IF(ISERROR(HLOOKUP(C297,'Cum Mtr F''Cast kWh (Exog Adj)'!$G$2:$N$31,30,FALSE)),H296,HLOOKUP(C297,'Cum Mtr F''Cast kWh (Exog Adj)'!$G$2:$N$31,30,FALSE))</f>
        <v>313633406.71668965</v>
      </c>
      <c r="I297" s="37">
        <f>IF(ISERROR(HLOOKUP(C297,'Cum Mtr F''Cast kWh (Exog Adj)'!$F$2:$N$51,50,FALSE)),I296,HLOOKUP(C297,'Cum Mtr F''Cast kWh (Exog Adj)'!$F$2:$N$51,50,FALSE))</f>
        <v>53277566.600665726</v>
      </c>
      <c r="K297" s="39">
        <f t="shared" ca="1" si="18"/>
        <v>-12597965</v>
      </c>
      <c r="L297" s="39">
        <f t="shared" ca="1" si="19"/>
        <v>-1892164</v>
      </c>
    </row>
    <row r="298" spans="3:12">
      <c r="C298">
        <f t="shared" si="16"/>
        <v>2036</v>
      </c>
      <c r="D298">
        <f t="shared" si="17"/>
        <v>4</v>
      </c>
      <c r="E298" s="36">
        <f ca="1">OFFSET(values!$P$32,D298,0)</f>
        <v>3.88720685585262E-2</v>
      </c>
      <c r="F298" s="36">
        <f ca="1">OFFSET(values!$Q$32,D298,0)</f>
        <v>5.0232435171517327E-2</v>
      </c>
      <c r="H298" s="37">
        <f>IF(ISERROR(HLOOKUP(C298,'Cum Mtr F''Cast kWh (Exog Adj)'!$G$2:$N$31,30,FALSE)),H297,HLOOKUP(C298,'Cum Mtr F''Cast kWh (Exog Adj)'!$G$2:$N$31,30,FALSE))</f>
        <v>313633406.71668965</v>
      </c>
      <c r="I298" s="37">
        <f>IF(ISERROR(HLOOKUP(C298,'Cum Mtr F''Cast kWh (Exog Adj)'!$F$2:$N$51,50,FALSE)),I297,HLOOKUP(C298,'Cum Mtr F''Cast kWh (Exog Adj)'!$F$2:$N$51,50,FALSE))</f>
        <v>53277566.600665726</v>
      </c>
      <c r="K298" s="39">
        <f t="shared" ca="1" si="18"/>
        <v>-12191579</v>
      </c>
      <c r="L298" s="39">
        <f t="shared" ca="1" si="19"/>
        <v>-2676262</v>
      </c>
    </row>
    <row r="299" spans="3:12">
      <c r="C299">
        <f t="shared" si="16"/>
        <v>2036</v>
      </c>
      <c r="D299">
        <f t="shared" si="17"/>
        <v>5</v>
      </c>
      <c r="E299" s="36">
        <f ca="1">OFFSET(values!$P$32,D299,0)</f>
        <v>8.3914917637399292E-2</v>
      </c>
      <c r="F299" s="36">
        <f ca="1">OFFSET(values!$Q$32,D299,0)</f>
        <v>0.10176474476194673</v>
      </c>
      <c r="H299" s="37">
        <f>IF(ISERROR(HLOOKUP(C299,'Cum Mtr F''Cast kWh (Exog Adj)'!$G$2:$N$31,30,FALSE)),H298,HLOOKUP(C299,'Cum Mtr F''Cast kWh (Exog Adj)'!$G$2:$N$31,30,FALSE))</f>
        <v>313633406.71668965</v>
      </c>
      <c r="I299" s="37">
        <f>IF(ISERROR(HLOOKUP(C299,'Cum Mtr F''Cast kWh (Exog Adj)'!$F$2:$N$51,50,FALSE)),I298,HLOOKUP(C299,'Cum Mtr F''Cast kWh (Exog Adj)'!$F$2:$N$51,50,FALSE))</f>
        <v>53277566.600665726</v>
      </c>
      <c r="K299" s="39">
        <f t="shared" ca="1" si="18"/>
        <v>-26318521</v>
      </c>
      <c r="L299" s="39">
        <f t="shared" ca="1" si="19"/>
        <v>-5421778</v>
      </c>
    </row>
    <row r="300" spans="3:12">
      <c r="C300">
        <f t="shared" si="16"/>
        <v>2036</v>
      </c>
      <c r="D300">
        <f t="shared" si="17"/>
        <v>6</v>
      </c>
      <c r="E300" s="36">
        <f ca="1">OFFSET(values!$P$32,D300,0)</f>
        <v>0.12623800482372863</v>
      </c>
      <c r="F300" s="36">
        <f ca="1">OFFSET(values!$Q$32,D300,0)</f>
        <v>0.14012205600475885</v>
      </c>
      <c r="H300" s="37">
        <f>IF(ISERROR(HLOOKUP(C300,'Cum Mtr F''Cast kWh (Exog Adj)'!$G$2:$N$31,30,FALSE)),H299,HLOOKUP(C300,'Cum Mtr F''Cast kWh (Exog Adj)'!$G$2:$N$31,30,FALSE))</f>
        <v>313633406.71668965</v>
      </c>
      <c r="I300" s="37">
        <f>IF(ISERROR(HLOOKUP(C300,'Cum Mtr F''Cast kWh (Exog Adj)'!$F$2:$N$51,50,FALSE)),I299,HLOOKUP(C300,'Cum Mtr F''Cast kWh (Exog Adj)'!$F$2:$N$51,50,FALSE))</f>
        <v>53277566.600665726</v>
      </c>
      <c r="K300" s="39">
        <f t="shared" ca="1" si="18"/>
        <v>-39592456</v>
      </c>
      <c r="L300" s="39">
        <f t="shared" ca="1" si="19"/>
        <v>-7465362</v>
      </c>
    </row>
    <row r="301" spans="3:12">
      <c r="C301">
        <f t="shared" si="16"/>
        <v>2036</v>
      </c>
      <c r="D301">
        <f t="shared" si="17"/>
        <v>7</v>
      </c>
      <c r="E301" s="36">
        <f ca="1">OFFSET(values!$P$32,D301,0)</f>
        <v>0.14317237132447272</v>
      </c>
      <c r="F301" s="36">
        <f ca="1">OFFSET(values!$Q$32,D301,0)</f>
        <v>0.15572054903170371</v>
      </c>
      <c r="H301" s="37">
        <f>IF(ISERROR(HLOOKUP(C301,'Cum Mtr F''Cast kWh (Exog Adj)'!$G$2:$N$31,30,FALSE)),H300,HLOOKUP(C301,'Cum Mtr F''Cast kWh (Exog Adj)'!$G$2:$N$31,30,FALSE))</f>
        <v>313633406.71668965</v>
      </c>
      <c r="I301" s="37">
        <f>IF(ISERROR(HLOOKUP(C301,'Cum Mtr F''Cast kWh (Exog Adj)'!$F$2:$N$51,50,FALSE)),I300,HLOOKUP(C301,'Cum Mtr F''Cast kWh (Exog Adj)'!$F$2:$N$51,50,FALSE))</f>
        <v>53277566.600665726</v>
      </c>
      <c r="K301" s="39">
        <f t="shared" ca="1" si="18"/>
        <v>-44903639</v>
      </c>
      <c r="L301" s="39">
        <f t="shared" ca="1" si="19"/>
        <v>-8296412</v>
      </c>
    </row>
    <row r="302" spans="3:12">
      <c r="C302">
        <f t="shared" si="16"/>
        <v>2036</v>
      </c>
      <c r="D302">
        <f t="shared" si="17"/>
        <v>8</v>
      </c>
      <c r="E302" s="36">
        <f ca="1">OFFSET(values!$P$32,D302,0)</f>
        <v>0.13800225791553344</v>
      </c>
      <c r="F302" s="36">
        <f ca="1">OFFSET(values!$Q$32,D302,0)</f>
        <v>0.15128114741457183</v>
      </c>
      <c r="H302" s="37">
        <f>IF(ISERROR(HLOOKUP(C302,'Cum Mtr F''Cast kWh (Exog Adj)'!$G$2:$N$31,30,FALSE)),H301,HLOOKUP(C302,'Cum Mtr F''Cast kWh (Exog Adj)'!$G$2:$N$31,30,FALSE))</f>
        <v>313633406.71668965</v>
      </c>
      <c r="I302" s="37">
        <f>IF(ISERROR(HLOOKUP(C302,'Cum Mtr F''Cast kWh (Exog Adj)'!$F$2:$N$51,50,FALSE)),I301,HLOOKUP(C302,'Cum Mtr F''Cast kWh (Exog Adj)'!$F$2:$N$51,50,FALSE))</f>
        <v>53277566.600665726</v>
      </c>
      <c r="K302" s="39">
        <f t="shared" ca="1" si="18"/>
        <v>-43282118</v>
      </c>
      <c r="L302" s="39">
        <f t="shared" ca="1" si="19"/>
        <v>-8059891</v>
      </c>
    </row>
    <row r="303" spans="3:12">
      <c r="C303">
        <f t="shared" si="16"/>
        <v>2036</v>
      </c>
      <c r="D303">
        <f t="shared" si="17"/>
        <v>9</v>
      </c>
      <c r="E303" s="36">
        <f ca="1">OFFSET(values!$P$32,D303,0)</f>
        <v>0.10507004669779853</v>
      </c>
      <c r="F303" s="36">
        <f ca="1">OFFSET(values!$Q$32,D303,0)</f>
        <v>0.12095441626825883</v>
      </c>
      <c r="H303" s="37">
        <f>IF(ISERROR(HLOOKUP(C303,'Cum Mtr F''Cast kWh (Exog Adj)'!$G$2:$N$31,30,FALSE)),H302,HLOOKUP(C303,'Cum Mtr F''Cast kWh (Exog Adj)'!$G$2:$N$31,30,FALSE))</f>
        <v>313633406.71668965</v>
      </c>
      <c r="I303" s="37">
        <f>IF(ISERROR(HLOOKUP(C303,'Cum Mtr F''Cast kWh (Exog Adj)'!$F$2:$N$51,50,FALSE)),I302,HLOOKUP(C303,'Cum Mtr F''Cast kWh (Exog Adj)'!$F$2:$N$51,50,FALSE))</f>
        <v>53277566.600665726</v>
      </c>
      <c r="K303" s="39">
        <f t="shared" ca="1" si="18"/>
        <v>-32953477</v>
      </c>
      <c r="L303" s="39">
        <f t="shared" ca="1" si="19"/>
        <v>-6444157</v>
      </c>
    </row>
    <row r="304" spans="3:12">
      <c r="C304">
        <f t="shared" si="16"/>
        <v>2036</v>
      </c>
      <c r="D304">
        <f t="shared" si="17"/>
        <v>10</v>
      </c>
      <c r="E304" s="36">
        <f ca="1">OFFSET(values!$P$32,D304,0)</f>
        <v>5.6075845435418485E-2</v>
      </c>
      <c r="F304" s="36">
        <f ca="1">OFFSET(values!$Q$32,D304,0)</f>
        <v>6.7274009121152709E-2</v>
      </c>
      <c r="H304" s="37">
        <f>IF(ISERROR(HLOOKUP(C304,'Cum Mtr F''Cast kWh (Exog Adj)'!$G$2:$N$31,30,FALSE)),H303,HLOOKUP(C304,'Cum Mtr F''Cast kWh (Exog Adj)'!$G$2:$N$31,30,FALSE))</f>
        <v>313633406.71668965</v>
      </c>
      <c r="I304" s="37">
        <f>IF(ISERROR(HLOOKUP(C304,'Cum Mtr F''Cast kWh (Exog Adj)'!$F$2:$N$51,50,FALSE)),I303,HLOOKUP(C304,'Cum Mtr F''Cast kWh (Exog Adj)'!$F$2:$N$51,50,FALSE))</f>
        <v>53277566.600665726</v>
      </c>
      <c r="K304" s="39">
        <f t="shared" ca="1" si="18"/>
        <v>-17587258</v>
      </c>
      <c r="L304" s="39">
        <f t="shared" ca="1" si="19"/>
        <v>-3584196</v>
      </c>
    </row>
    <row r="305" spans="3:12">
      <c r="C305">
        <f t="shared" si="16"/>
        <v>2036</v>
      </c>
      <c r="D305">
        <f t="shared" si="17"/>
        <v>11</v>
      </c>
      <c r="E305" s="36">
        <f ca="1">OFFSET(values!$P$32,D305,0)</f>
        <v>4.6954379842972238E-2</v>
      </c>
      <c r="F305" s="36">
        <f ca="1">OFFSET(values!$Q$32,D305,0)</f>
        <v>3.7674326378637997E-2</v>
      </c>
      <c r="H305" s="37">
        <f>IF(ISERROR(HLOOKUP(C305,'Cum Mtr F''Cast kWh (Exog Adj)'!$G$2:$N$31,30,FALSE)),H304,HLOOKUP(C305,'Cum Mtr F''Cast kWh (Exog Adj)'!$G$2:$N$31,30,FALSE))</f>
        <v>313633406.71668965</v>
      </c>
      <c r="I305" s="37">
        <f>IF(ISERROR(HLOOKUP(C305,'Cum Mtr F''Cast kWh (Exog Adj)'!$F$2:$N$51,50,FALSE)),I304,HLOOKUP(C305,'Cum Mtr F''Cast kWh (Exog Adj)'!$F$2:$N$51,50,FALSE))</f>
        <v>53277566.600665726</v>
      </c>
      <c r="K305" s="39">
        <f t="shared" ca="1" si="18"/>
        <v>-14726462</v>
      </c>
      <c r="L305" s="39">
        <f t="shared" ca="1" si="19"/>
        <v>-2007196</v>
      </c>
    </row>
    <row r="306" spans="3:12">
      <c r="C306">
        <f t="shared" si="16"/>
        <v>2036</v>
      </c>
      <c r="D306">
        <f t="shared" si="17"/>
        <v>12</v>
      </c>
      <c r="E306" s="36">
        <f ca="1">OFFSET(values!$P$32,D306,0)</f>
        <v>7.7551701134089393E-2</v>
      </c>
      <c r="F306" s="36">
        <f ca="1">OFFSET(values!$Q$32,D306,0)</f>
        <v>4.9174910220538014E-2</v>
      </c>
      <c r="H306" s="37">
        <f>IF(ISERROR(HLOOKUP(C306,'Cum Mtr F''Cast kWh (Exog Adj)'!$G$2:$N$31,30,FALSE)),H305,HLOOKUP(C306,'Cum Mtr F''Cast kWh (Exog Adj)'!$G$2:$N$31,30,FALSE))</f>
        <v>313633406.71668965</v>
      </c>
      <c r="I306" s="37">
        <f>IF(ISERROR(HLOOKUP(C306,'Cum Mtr F''Cast kWh (Exog Adj)'!$F$2:$N$51,50,FALSE)),I305,HLOOKUP(C306,'Cum Mtr F''Cast kWh (Exog Adj)'!$F$2:$N$51,50,FALSE))</f>
        <v>53277566.600665726</v>
      </c>
      <c r="K306" s="39">
        <f t="shared" ca="1" si="18"/>
        <v>-24322804</v>
      </c>
      <c r="L306" s="39">
        <f t="shared" ca="1" si="19"/>
        <v>-2619920</v>
      </c>
    </row>
    <row r="307" spans="3:12">
      <c r="C307">
        <f t="shared" si="16"/>
        <v>2037</v>
      </c>
      <c r="D307">
        <f t="shared" si="17"/>
        <v>1</v>
      </c>
      <c r="E307" s="36">
        <f ca="1">OFFSET(values!$P$32,D307,0)</f>
        <v>8.4710319700313036E-2</v>
      </c>
      <c r="F307" s="36">
        <f ca="1">OFFSET(values!$Q$32,D307,0)</f>
        <v>5.3272819405582851E-2</v>
      </c>
      <c r="H307" s="37">
        <f>IF(ISERROR(HLOOKUP(C307,'Cum Mtr F''Cast kWh (Exog Adj)'!$G$2:$N$31,30,FALSE)),H306,HLOOKUP(C307,'Cum Mtr F''Cast kWh (Exog Adj)'!$G$2:$N$31,30,FALSE))</f>
        <v>313633406.71668965</v>
      </c>
      <c r="I307" s="37">
        <f>IF(ISERROR(HLOOKUP(C307,'Cum Mtr F''Cast kWh (Exog Adj)'!$F$2:$N$51,50,FALSE)),I306,HLOOKUP(C307,'Cum Mtr F''Cast kWh (Exog Adj)'!$F$2:$N$51,50,FALSE))</f>
        <v>53277566.600665726</v>
      </c>
      <c r="K307" s="39">
        <f t="shared" ca="1" si="18"/>
        <v>-26567986</v>
      </c>
      <c r="L307" s="39">
        <f t="shared" ca="1" si="19"/>
        <v>-2838246</v>
      </c>
    </row>
    <row r="308" spans="3:12">
      <c r="C308">
        <f t="shared" si="16"/>
        <v>2037</v>
      </c>
      <c r="D308">
        <f t="shared" si="17"/>
        <v>2</v>
      </c>
      <c r="E308" s="36">
        <f ca="1">OFFSET(values!$P$32,D308,0)</f>
        <v>5.9270282752604299E-2</v>
      </c>
      <c r="F308" s="36">
        <f ca="1">OFFSET(values!$Q$32,D308,0)</f>
        <v>3.7013373284275924E-2</v>
      </c>
      <c r="H308" s="37">
        <f>IF(ISERROR(HLOOKUP(C308,'Cum Mtr F''Cast kWh (Exog Adj)'!$G$2:$N$31,30,FALSE)),H307,HLOOKUP(C308,'Cum Mtr F''Cast kWh (Exog Adj)'!$G$2:$N$31,30,FALSE))</f>
        <v>313633406.71668965</v>
      </c>
      <c r="I308" s="37">
        <f>IF(ISERROR(HLOOKUP(C308,'Cum Mtr F''Cast kWh (Exog Adj)'!$F$2:$N$51,50,FALSE)),I307,HLOOKUP(C308,'Cum Mtr F''Cast kWh (Exog Adj)'!$F$2:$N$51,50,FALSE))</f>
        <v>53277566.600665726</v>
      </c>
      <c r="K308" s="39">
        <f t="shared" ca="1" si="18"/>
        <v>-18589141</v>
      </c>
      <c r="L308" s="39">
        <f t="shared" ca="1" si="19"/>
        <v>-1971982</v>
      </c>
    </row>
    <row r="309" spans="3:12">
      <c r="C309">
        <f t="shared" si="16"/>
        <v>2037</v>
      </c>
      <c r="D309">
        <f t="shared" si="17"/>
        <v>3</v>
      </c>
      <c r="E309" s="36">
        <f ca="1">OFFSET(values!$P$32,D309,0)</f>
        <v>4.0167804177143739E-2</v>
      </c>
      <c r="F309" s="36">
        <f ca="1">OFFSET(values!$Q$32,D309,0)</f>
        <v>3.5515212937055236E-2</v>
      </c>
      <c r="H309" s="37">
        <f>IF(ISERROR(HLOOKUP(C309,'Cum Mtr F''Cast kWh (Exog Adj)'!$G$2:$N$31,30,FALSE)),H308,HLOOKUP(C309,'Cum Mtr F''Cast kWh (Exog Adj)'!$G$2:$N$31,30,FALSE))</f>
        <v>313633406.71668965</v>
      </c>
      <c r="I309" s="37">
        <f>IF(ISERROR(HLOOKUP(C309,'Cum Mtr F''Cast kWh (Exog Adj)'!$F$2:$N$51,50,FALSE)),I308,HLOOKUP(C309,'Cum Mtr F''Cast kWh (Exog Adj)'!$F$2:$N$51,50,FALSE))</f>
        <v>53277566.600665726</v>
      </c>
      <c r="K309" s="39">
        <f t="shared" ca="1" si="18"/>
        <v>-12597965</v>
      </c>
      <c r="L309" s="39">
        <f t="shared" ca="1" si="19"/>
        <v>-1892164</v>
      </c>
    </row>
    <row r="310" spans="3:12">
      <c r="C310">
        <f t="shared" si="16"/>
        <v>2037</v>
      </c>
      <c r="D310">
        <f t="shared" si="17"/>
        <v>4</v>
      </c>
      <c r="E310" s="36">
        <f ca="1">OFFSET(values!$P$32,D310,0)</f>
        <v>3.88720685585262E-2</v>
      </c>
      <c r="F310" s="36">
        <f ca="1">OFFSET(values!$Q$32,D310,0)</f>
        <v>5.0232435171517327E-2</v>
      </c>
      <c r="H310" s="37">
        <f>IF(ISERROR(HLOOKUP(C310,'Cum Mtr F''Cast kWh (Exog Adj)'!$G$2:$N$31,30,FALSE)),H309,HLOOKUP(C310,'Cum Mtr F''Cast kWh (Exog Adj)'!$G$2:$N$31,30,FALSE))</f>
        <v>313633406.71668965</v>
      </c>
      <c r="I310" s="37">
        <f>IF(ISERROR(HLOOKUP(C310,'Cum Mtr F''Cast kWh (Exog Adj)'!$F$2:$N$51,50,FALSE)),I309,HLOOKUP(C310,'Cum Mtr F''Cast kWh (Exog Adj)'!$F$2:$N$51,50,FALSE))</f>
        <v>53277566.600665726</v>
      </c>
      <c r="K310" s="39">
        <f t="shared" ca="1" si="18"/>
        <v>-12191579</v>
      </c>
      <c r="L310" s="39">
        <f t="shared" ca="1" si="19"/>
        <v>-2676262</v>
      </c>
    </row>
    <row r="311" spans="3:12">
      <c r="C311">
        <f t="shared" si="16"/>
        <v>2037</v>
      </c>
      <c r="D311">
        <f t="shared" si="17"/>
        <v>5</v>
      </c>
      <c r="E311" s="36">
        <f ca="1">OFFSET(values!$P$32,D311,0)</f>
        <v>8.3914917637399292E-2</v>
      </c>
      <c r="F311" s="36">
        <f ca="1">OFFSET(values!$Q$32,D311,0)</f>
        <v>0.10176474476194673</v>
      </c>
      <c r="H311" s="37">
        <f>IF(ISERROR(HLOOKUP(C311,'Cum Mtr F''Cast kWh (Exog Adj)'!$G$2:$N$31,30,FALSE)),H310,HLOOKUP(C311,'Cum Mtr F''Cast kWh (Exog Adj)'!$G$2:$N$31,30,FALSE))</f>
        <v>313633406.71668965</v>
      </c>
      <c r="I311" s="37">
        <f>IF(ISERROR(HLOOKUP(C311,'Cum Mtr F''Cast kWh (Exog Adj)'!$F$2:$N$51,50,FALSE)),I310,HLOOKUP(C311,'Cum Mtr F''Cast kWh (Exog Adj)'!$F$2:$N$51,50,FALSE))</f>
        <v>53277566.600665726</v>
      </c>
      <c r="K311" s="39">
        <f t="shared" ca="1" si="18"/>
        <v>-26318521</v>
      </c>
      <c r="L311" s="39">
        <f t="shared" ca="1" si="19"/>
        <v>-5421778</v>
      </c>
    </row>
    <row r="312" spans="3:12">
      <c r="C312">
        <f t="shared" si="16"/>
        <v>2037</v>
      </c>
      <c r="D312">
        <f t="shared" si="17"/>
        <v>6</v>
      </c>
      <c r="E312" s="36">
        <f ca="1">OFFSET(values!$P$32,D312,0)</f>
        <v>0.12623800482372863</v>
      </c>
      <c r="F312" s="36">
        <f ca="1">OFFSET(values!$Q$32,D312,0)</f>
        <v>0.14012205600475885</v>
      </c>
      <c r="H312" s="37">
        <f>IF(ISERROR(HLOOKUP(C312,'Cum Mtr F''Cast kWh (Exog Adj)'!$G$2:$N$31,30,FALSE)),H311,HLOOKUP(C312,'Cum Mtr F''Cast kWh (Exog Adj)'!$G$2:$N$31,30,FALSE))</f>
        <v>313633406.71668965</v>
      </c>
      <c r="I312" s="37">
        <f>IF(ISERROR(HLOOKUP(C312,'Cum Mtr F''Cast kWh (Exog Adj)'!$F$2:$N$51,50,FALSE)),I311,HLOOKUP(C312,'Cum Mtr F''Cast kWh (Exog Adj)'!$F$2:$N$51,50,FALSE))</f>
        <v>53277566.600665726</v>
      </c>
      <c r="K312" s="39">
        <f t="shared" ca="1" si="18"/>
        <v>-39592456</v>
      </c>
      <c r="L312" s="39">
        <f t="shared" ca="1" si="19"/>
        <v>-7465362</v>
      </c>
    </row>
    <row r="313" spans="3:12">
      <c r="C313">
        <f t="shared" si="16"/>
        <v>2037</v>
      </c>
      <c r="D313">
        <f t="shared" si="17"/>
        <v>7</v>
      </c>
      <c r="E313" s="36">
        <f ca="1">OFFSET(values!$P$32,D313,0)</f>
        <v>0.14317237132447272</v>
      </c>
      <c r="F313" s="36">
        <f ca="1">OFFSET(values!$Q$32,D313,0)</f>
        <v>0.15572054903170371</v>
      </c>
      <c r="H313" s="37">
        <f>IF(ISERROR(HLOOKUP(C313,'Cum Mtr F''Cast kWh (Exog Adj)'!$G$2:$N$31,30,FALSE)),H312,HLOOKUP(C313,'Cum Mtr F''Cast kWh (Exog Adj)'!$G$2:$N$31,30,FALSE))</f>
        <v>313633406.71668965</v>
      </c>
      <c r="I313" s="37">
        <f>IF(ISERROR(HLOOKUP(C313,'Cum Mtr F''Cast kWh (Exog Adj)'!$F$2:$N$51,50,FALSE)),I312,HLOOKUP(C313,'Cum Mtr F''Cast kWh (Exog Adj)'!$F$2:$N$51,50,FALSE))</f>
        <v>53277566.600665726</v>
      </c>
      <c r="K313" s="39">
        <f t="shared" ca="1" si="18"/>
        <v>-44903639</v>
      </c>
      <c r="L313" s="39">
        <f t="shared" ca="1" si="19"/>
        <v>-8296412</v>
      </c>
    </row>
    <row r="314" spans="3:12">
      <c r="C314">
        <f t="shared" si="16"/>
        <v>2037</v>
      </c>
      <c r="D314">
        <f t="shared" si="17"/>
        <v>8</v>
      </c>
      <c r="E314" s="36">
        <f ca="1">OFFSET(values!$P$32,D314,0)</f>
        <v>0.13800225791553344</v>
      </c>
      <c r="F314" s="36">
        <f ca="1">OFFSET(values!$Q$32,D314,0)</f>
        <v>0.15128114741457183</v>
      </c>
      <c r="H314" s="37">
        <f>IF(ISERROR(HLOOKUP(C314,'Cum Mtr F''Cast kWh (Exog Adj)'!$G$2:$N$31,30,FALSE)),H313,HLOOKUP(C314,'Cum Mtr F''Cast kWh (Exog Adj)'!$G$2:$N$31,30,FALSE))</f>
        <v>313633406.71668965</v>
      </c>
      <c r="I314" s="37">
        <f>IF(ISERROR(HLOOKUP(C314,'Cum Mtr F''Cast kWh (Exog Adj)'!$F$2:$N$51,50,FALSE)),I313,HLOOKUP(C314,'Cum Mtr F''Cast kWh (Exog Adj)'!$F$2:$N$51,50,FALSE))</f>
        <v>53277566.600665726</v>
      </c>
      <c r="K314" s="39">
        <f t="shared" ca="1" si="18"/>
        <v>-43282118</v>
      </c>
      <c r="L314" s="39">
        <f t="shared" ca="1" si="19"/>
        <v>-8059891</v>
      </c>
    </row>
    <row r="315" spans="3:12">
      <c r="C315">
        <f t="shared" si="16"/>
        <v>2037</v>
      </c>
      <c r="D315">
        <f t="shared" si="17"/>
        <v>9</v>
      </c>
      <c r="E315" s="36">
        <f ca="1">OFFSET(values!$P$32,D315,0)</f>
        <v>0.10507004669779853</v>
      </c>
      <c r="F315" s="36">
        <f ca="1">OFFSET(values!$Q$32,D315,0)</f>
        <v>0.12095441626825883</v>
      </c>
      <c r="H315" s="37">
        <f>IF(ISERROR(HLOOKUP(C315,'Cum Mtr F''Cast kWh (Exog Adj)'!$G$2:$N$31,30,FALSE)),H314,HLOOKUP(C315,'Cum Mtr F''Cast kWh (Exog Adj)'!$G$2:$N$31,30,FALSE))</f>
        <v>313633406.71668965</v>
      </c>
      <c r="I315" s="37">
        <f>IF(ISERROR(HLOOKUP(C315,'Cum Mtr F''Cast kWh (Exog Adj)'!$F$2:$N$51,50,FALSE)),I314,HLOOKUP(C315,'Cum Mtr F''Cast kWh (Exog Adj)'!$F$2:$N$51,50,FALSE))</f>
        <v>53277566.600665726</v>
      </c>
      <c r="K315" s="39">
        <f t="shared" ca="1" si="18"/>
        <v>-32953477</v>
      </c>
      <c r="L315" s="39">
        <f t="shared" ca="1" si="19"/>
        <v>-6444157</v>
      </c>
    </row>
    <row r="316" spans="3:12">
      <c r="C316">
        <f t="shared" si="16"/>
        <v>2037</v>
      </c>
      <c r="D316">
        <f t="shared" si="17"/>
        <v>10</v>
      </c>
      <c r="E316" s="36">
        <f ca="1">OFFSET(values!$P$32,D316,0)</f>
        <v>5.6075845435418485E-2</v>
      </c>
      <c r="F316" s="36">
        <f ca="1">OFFSET(values!$Q$32,D316,0)</f>
        <v>6.7274009121152709E-2</v>
      </c>
      <c r="H316" s="37">
        <f>IF(ISERROR(HLOOKUP(C316,'Cum Mtr F''Cast kWh (Exog Adj)'!$G$2:$N$31,30,FALSE)),H315,HLOOKUP(C316,'Cum Mtr F''Cast kWh (Exog Adj)'!$G$2:$N$31,30,FALSE))</f>
        <v>313633406.71668965</v>
      </c>
      <c r="I316" s="37">
        <f>IF(ISERROR(HLOOKUP(C316,'Cum Mtr F''Cast kWh (Exog Adj)'!$F$2:$N$51,50,FALSE)),I315,HLOOKUP(C316,'Cum Mtr F''Cast kWh (Exog Adj)'!$F$2:$N$51,50,FALSE))</f>
        <v>53277566.600665726</v>
      </c>
      <c r="K316" s="39">
        <f t="shared" ca="1" si="18"/>
        <v>-17587258</v>
      </c>
      <c r="L316" s="39">
        <f t="shared" ca="1" si="19"/>
        <v>-3584196</v>
      </c>
    </row>
    <row r="317" spans="3:12">
      <c r="C317">
        <f t="shared" si="16"/>
        <v>2037</v>
      </c>
      <c r="D317">
        <f t="shared" si="17"/>
        <v>11</v>
      </c>
      <c r="E317" s="36">
        <f ca="1">OFFSET(values!$P$32,D317,0)</f>
        <v>4.6954379842972238E-2</v>
      </c>
      <c r="F317" s="36">
        <f ca="1">OFFSET(values!$Q$32,D317,0)</f>
        <v>3.7674326378637997E-2</v>
      </c>
      <c r="H317" s="37">
        <f>IF(ISERROR(HLOOKUP(C317,'Cum Mtr F''Cast kWh (Exog Adj)'!$G$2:$N$31,30,FALSE)),H316,HLOOKUP(C317,'Cum Mtr F''Cast kWh (Exog Adj)'!$G$2:$N$31,30,FALSE))</f>
        <v>313633406.71668965</v>
      </c>
      <c r="I317" s="37">
        <f>IF(ISERROR(HLOOKUP(C317,'Cum Mtr F''Cast kWh (Exog Adj)'!$F$2:$N$51,50,FALSE)),I316,HLOOKUP(C317,'Cum Mtr F''Cast kWh (Exog Adj)'!$F$2:$N$51,50,FALSE))</f>
        <v>53277566.600665726</v>
      </c>
      <c r="K317" s="39">
        <f t="shared" ca="1" si="18"/>
        <v>-14726462</v>
      </c>
      <c r="L317" s="39">
        <f t="shared" ca="1" si="19"/>
        <v>-2007196</v>
      </c>
    </row>
    <row r="318" spans="3:12">
      <c r="C318">
        <f t="shared" si="16"/>
        <v>2037</v>
      </c>
      <c r="D318">
        <f t="shared" si="17"/>
        <v>12</v>
      </c>
      <c r="E318" s="36">
        <f ca="1">OFFSET(values!$P$32,D318,0)</f>
        <v>7.7551701134089393E-2</v>
      </c>
      <c r="F318" s="36">
        <f ca="1">OFFSET(values!$Q$32,D318,0)</f>
        <v>4.9174910220538014E-2</v>
      </c>
      <c r="H318" s="37">
        <f>IF(ISERROR(HLOOKUP(C318,'Cum Mtr F''Cast kWh (Exog Adj)'!$G$2:$N$31,30,FALSE)),H317,HLOOKUP(C318,'Cum Mtr F''Cast kWh (Exog Adj)'!$G$2:$N$31,30,FALSE))</f>
        <v>313633406.71668965</v>
      </c>
      <c r="I318" s="37">
        <f>IF(ISERROR(HLOOKUP(C318,'Cum Mtr F''Cast kWh (Exog Adj)'!$F$2:$N$51,50,FALSE)),I317,HLOOKUP(C318,'Cum Mtr F''Cast kWh (Exog Adj)'!$F$2:$N$51,50,FALSE))</f>
        <v>53277566.600665726</v>
      </c>
      <c r="K318" s="39">
        <f t="shared" ca="1" si="18"/>
        <v>-24322804</v>
      </c>
      <c r="L318" s="39">
        <f t="shared" ca="1" si="19"/>
        <v>-2619920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dimension ref="C2:T318"/>
  <sheetViews>
    <sheetView workbookViewId="0"/>
  </sheetViews>
  <sheetFormatPr defaultRowHeight="15"/>
  <cols>
    <col min="1" max="2" width="1.5703125" customWidth="1"/>
    <col min="5" max="8" width="10.7109375" customWidth="1"/>
    <col min="9" max="9" width="1.7109375" customWidth="1"/>
    <col min="10" max="13" width="12.7109375" customWidth="1"/>
    <col min="14" max="14" width="1.7109375" customWidth="1"/>
    <col min="15" max="18" width="12.7109375" customWidth="1"/>
    <col min="19" max="19" width="1.7109375" customWidth="1"/>
  </cols>
  <sheetData>
    <row r="2" spans="3:20">
      <c r="C2" s="56" t="s">
        <v>73</v>
      </c>
    </row>
    <row r="6" spans="3:20">
      <c r="E6" t="s">
        <v>74</v>
      </c>
      <c r="F6" t="s">
        <v>75</v>
      </c>
      <c r="G6" t="s">
        <v>76</v>
      </c>
      <c r="H6" t="s">
        <v>77</v>
      </c>
      <c r="J6" t="s">
        <v>74</v>
      </c>
      <c r="K6" t="s">
        <v>75</v>
      </c>
      <c r="L6" t="s">
        <v>76</v>
      </c>
      <c r="M6" t="s">
        <v>77</v>
      </c>
      <c r="O6" t="s">
        <v>74</v>
      </c>
      <c r="P6" t="s">
        <v>75</v>
      </c>
      <c r="Q6" t="s">
        <v>76</v>
      </c>
      <c r="R6" t="s">
        <v>77</v>
      </c>
      <c r="T6" s="51" t="s">
        <v>78</v>
      </c>
    </row>
    <row r="7" spans="3:20">
      <c r="C7" s="7">
        <v>2012</v>
      </c>
      <c r="D7">
        <v>1</v>
      </c>
      <c r="E7" s="36">
        <f ca="1">OFFSET(values!P$49,$D7,0)</f>
        <v>0</v>
      </c>
      <c r="F7" s="36">
        <f ca="1">OFFSET(values!Q$49,$D7,0)</f>
        <v>1</v>
      </c>
      <c r="G7" s="36">
        <f ca="1">OFFSET(values!R$49,$D7,0)</f>
        <v>0</v>
      </c>
      <c r="H7" s="36">
        <f ca="1">OFFSET(values!S$49,$D7,0)</f>
        <v>1</v>
      </c>
      <c r="J7" s="37">
        <f>IF(ISERROR(HLOOKUP(C7,'exogenous demand adjustment'!$N$2:$V$31,30,FALSE)),J6,HLOOKUP(C7,'exogenous demand adjustment'!$N$2:$V$31,30,FALSE))</f>
        <v>1533.3751</v>
      </c>
      <c r="K7" s="37">
        <f>IF(ISERROR(HLOOKUP(C7,'exogenous demand adjustment'!$C$2:$K$31,30,FALSE)),K6,HLOOKUP(C7,'exogenous demand adjustment'!$C$2:$K$31,30,FALSE))</f>
        <v>1472.8775999999998</v>
      </c>
      <c r="L7" s="37">
        <f>IF(ISERROR(HLOOKUP(C7,'exogenous demand adjustment'!$N$2:$V$51,50,FALSE)),L6,HLOOKUP(C7,'exogenous demand adjustment'!$N$2:$V$51,50,FALSE))</f>
        <v>472.92784760000018</v>
      </c>
      <c r="M7" s="37">
        <f>IF(ISERROR(HLOOKUP(C7,'exogenous demand adjustment'!$C$2:$K$51,50,FALSE)),M6,HLOOKUP(C7,'exogenous demand adjustment'!$C$2:$K$51,50,FALSE))</f>
        <v>255.62067440000001</v>
      </c>
      <c r="O7" s="37">
        <f ca="1">E7*J7/1000</f>
        <v>0</v>
      </c>
      <c r="P7" s="37">
        <f t="shared" ref="P7:P70" ca="1" si="0">F7*K7/1000</f>
        <v>1.4728775999999999</v>
      </c>
      <c r="Q7" s="37">
        <f t="shared" ref="Q7:Q70" ca="1" si="1">G7*L7/1000</f>
        <v>0</v>
      </c>
      <c r="R7" s="37">
        <f t="shared" ref="R7:R70" ca="1" si="2">H7*M7/1000</f>
        <v>0.25562067440000003</v>
      </c>
      <c r="T7" s="39">
        <f ca="1">-ROUND(SUM(O7:R7),0)</f>
        <v>-2</v>
      </c>
    </row>
    <row r="8" spans="3:20">
      <c r="C8">
        <f>IF(D8=1,C7+1,C7)</f>
        <v>2012</v>
      </c>
      <c r="D8">
        <f>IF(D7=12,1,D7+1)</f>
        <v>2</v>
      </c>
      <c r="E8" s="36">
        <f ca="1">OFFSET(values!P$49,$D8,0)</f>
        <v>0</v>
      </c>
      <c r="F8" s="36">
        <f ca="1">OFFSET(values!Q$49,$D8,0)</f>
        <v>0.75362318840579712</v>
      </c>
      <c r="G8" s="36">
        <f ca="1">OFFSET(values!R$49,$D8,0)</f>
        <v>0</v>
      </c>
      <c r="H8" s="36">
        <f ca="1">OFFSET(values!S$49,$D8,0)</f>
        <v>0.67883211678832112</v>
      </c>
      <c r="J8" s="37">
        <f>IF(ISERROR(HLOOKUP(C8,'exogenous demand adjustment'!$N$2:$V$31,30,FALSE)),J7,HLOOKUP(C8,'exogenous demand adjustment'!$N$2:$V$31,30,FALSE))</f>
        <v>1533.3751</v>
      </c>
      <c r="K8" s="37">
        <f>IF(ISERROR(HLOOKUP(C8,'exogenous demand adjustment'!$C$2:$K$31,30,FALSE)),K7,HLOOKUP(C8,'exogenous demand adjustment'!$C$2:$K$31,30,FALSE))</f>
        <v>1472.8775999999998</v>
      </c>
      <c r="L8" s="37">
        <f>IF(ISERROR(HLOOKUP(C8,'exogenous demand adjustment'!$N$2:$V$51,50,FALSE)),L7,HLOOKUP(C8,'exogenous demand adjustment'!$N$2:$V$51,50,FALSE))</f>
        <v>472.92784760000018</v>
      </c>
      <c r="M8" s="37">
        <f>IF(ISERROR(HLOOKUP(C8,'exogenous demand adjustment'!$C$2:$K$51,50,FALSE)),M7,HLOOKUP(C8,'exogenous demand adjustment'!$C$2:$K$51,50,FALSE))</f>
        <v>255.62067440000001</v>
      </c>
      <c r="O8" s="37">
        <f t="shared" ref="O8:O71" ca="1" si="3">E8*J8/1000</f>
        <v>0</v>
      </c>
      <c r="P8" s="37">
        <f t="shared" ca="1" si="0"/>
        <v>1.1099947130434782</v>
      </c>
      <c r="Q8" s="37">
        <f t="shared" ca="1" si="1"/>
        <v>0</v>
      </c>
      <c r="R8" s="37">
        <f t="shared" ca="1" si="2"/>
        <v>0.17352352349781019</v>
      </c>
      <c r="T8" s="39">
        <f t="shared" ref="T8:T71" ca="1" si="4">-ROUND(SUM(O8:R8),0)</f>
        <v>-1</v>
      </c>
    </row>
    <row r="9" spans="3:20">
      <c r="C9">
        <f t="shared" ref="C9:C72" si="5">IF(D9=1,C8+1,C8)</f>
        <v>2012</v>
      </c>
      <c r="D9">
        <f t="shared" ref="D9:D72" si="6">IF(D8=12,1,D8+1)</f>
        <v>3</v>
      </c>
      <c r="E9" s="36">
        <f ca="1">OFFSET(values!P$49,$D9,0)</f>
        <v>0</v>
      </c>
      <c r="F9" s="36">
        <f ca="1">OFFSET(values!Q$49,$D9,0)</f>
        <v>0</v>
      </c>
      <c r="G9" s="36">
        <f ca="1">OFFSET(values!R$49,$D9,0)</f>
        <v>0</v>
      </c>
      <c r="H9" s="36">
        <f ca="1">OFFSET(values!S$49,$D9,0)</f>
        <v>0</v>
      </c>
      <c r="J9" s="37">
        <f>IF(ISERROR(HLOOKUP(C9,'exogenous demand adjustment'!$N$2:$V$31,30,FALSE)),J8,HLOOKUP(C9,'exogenous demand adjustment'!$N$2:$V$31,30,FALSE))</f>
        <v>1533.3751</v>
      </c>
      <c r="K9" s="37">
        <f>IF(ISERROR(HLOOKUP(C9,'exogenous demand adjustment'!$C$2:$K$31,30,FALSE)),K8,HLOOKUP(C9,'exogenous demand adjustment'!$C$2:$K$31,30,FALSE))</f>
        <v>1472.8775999999998</v>
      </c>
      <c r="L9" s="37">
        <f>IF(ISERROR(HLOOKUP(C9,'exogenous demand adjustment'!$N$2:$V$51,50,FALSE)),L8,HLOOKUP(C9,'exogenous demand adjustment'!$N$2:$V$51,50,FALSE))</f>
        <v>472.92784760000018</v>
      </c>
      <c r="M9" s="37">
        <f>IF(ISERROR(HLOOKUP(C9,'exogenous demand adjustment'!$C$2:$K$51,50,FALSE)),M8,HLOOKUP(C9,'exogenous demand adjustment'!$C$2:$K$51,50,FALSE))</f>
        <v>255.62067440000001</v>
      </c>
      <c r="O9" s="37">
        <f t="shared" ca="1" si="3"/>
        <v>0</v>
      </c>
      <c r="P9" s="37">
        <f t="shared" ca="1" si="0"/>
        <v>0</v>
      </c>
      <c r="Q9" s="37">
        <f t="shared" ca="1" si="1"/>
        <v>0</v>
      </c>
      <c r="R9" s="37">
        <f t="shared" ca="1" si="2"/>
        <v>0</v>
      </c>
      <c r="T9" s="39">
        <f t="shared" ca="1" si="4"/>
        <v>0</v>
      </c>
    </row>
    <row r="10" spans="3:20">
      <c r="C10">
        <f t="shared" si="5"/>
        <v>2012</v>
      </c>
      <c r="D10">
        <f t="shared" si="6"/>
        <v>4</v>
      </c>
      <c r="E10" s="36">
        <f ca="1">OFFSET(values!P$49,$D10,0)</f>
        <v>0</v>
      </c>
      <c r="F10" s="36">
        <f ca="1">OFFSET(values!Q$49,$D10,0)</f>
        <v>0</v>
      </c>
      <c r="G10" s="36">
        <f ca="1">OFFSET(values!R$49,$D10,0)</f>
        <v>0</v>
      </c>
      <c r="H10" s="36">
        <f ca="1">OFFSET(values!S$49,$D10,0)</f>
        <v>0</v>
      </c>
      <c r="J10" s="37">
        <f>IF(ISERROR(HLOOKUP(C10,'exogenous demand adjustment'!$N$2:$V$31,30,FALSE)),J9,HLOOKUP(C10,'exogenous demand adjustment'!$N$2:$V$31,30,FALSE))</f>
        <v>1533.3751</v>
      </c>
      <c r="K10" s="37">
        <f>IF(ISERROR(HLOOKUP(C10,'exogenous demand adjustment'!$C$2:$K$31,30,FALSE)),K9,HLOOKUP(C10,'exogenous demand adjustment'!$C$2:$K$31,30,FALSE))</f>
        <v>1472.8775999999998</v>
      </c>
      <c r="L10" s="37">
        <f>IF(ISERROR(HLOOKUP(C10,'exogenous demand adjustment'!$N$2:$V$51,50,FALSE)),L9,HLOOKUP(C10,'exogenous demand adjustment'!$N$2:$V$51,50,FALSE))</f>
        <v>472.92784760000018</v>
      </c>
      <c r="M10" s="37">
        <f>IF(ISERROR(HLOOKUP(C10,'exogenous demand adjustment'!$C$2:$K$51,50,FALSE)),M9,HLOOKUP(C10,'exogenous demand adjustment'!$C$2:$K$51,50,FALSE))</f>
        <v>255.62067440000001</v>
      </c>
      <c r="O10" s="37">
        <f t="shared" ca="1" si="3"/>
        <v>0</v>
      </c>
      <c r="P10" s="37">
        <f t="shared" ca="1" si="0"/>
        <v>0</v>
      </c>
      <c r="Q10" s="37">
        <f t="shared" ca="1" si="1"/>
        <v>0</v>
      </c>
      <c r="R10" s="37">
        <f t="shared" ca="1" si="2"/>
        <v>0</v>
      </c>
      <c r="T10" s="39">
        <f t="shared" ca="1" si="4"/>
        <v>0</v>
      </c>
    </row>
    <row r="11" spans="3:20">
      <c r="C11">
        <f t="shared" si="5"/>
        <v>2012</v>
      </c>
      <c r="D11">
        <f t="shared" si="6"/>
        <v>5</v>
      </c>
      <c r="E11" s="36">
        <f ca="1">OFFSET(values!P$49,$D11,0)</f>
        <v>0.58333333333333337</v>
      </c>
      <c r="F11" s="36">
        <f ca="1">OFFSET(values!Q$49,$D11,0)</f>
        <v>0</v>
      </c>
      <c r="G11" s="36">
        <f ca="1">OFFSET(values!R$49,$D11,0)</f>
        <v>0.65350877192982459</v>
      </c>
      <c r="H11" s="36">
        <f ca="1">OFFSET(values!S$49,$D11,0)</f>
        <v>0</v>
      </c>
      <c r="J11" s="37">
        <f>IF(ISERROR(HLOOKUP(C11,'exogenous demand adjustment'!$N$2:$V$31,30,FALSE)),J10,HLOOKUP(C11,'exogenous demand adjustment'!$N$2:$V$31,30,FALSE))</f>
        <v>1533.3751</v>
      </c>
      <c r="K11" s="37">
        <f>IF(ISERROR(HLOOKUP(C11,'exogenous demand adjustment'!$C$2:$K$31,30,FALSE)),K10,HLOOKUP(C11,'exogenous demand adjustment'!$C$2:$K$31,30,FALSE))</f>
        <v>1472.8775999999998</v>
      </c>
      <c r="L11" s="37">
        <f>IF(ISERROR(HLOOKUP(C11,'exogenous demand adjustment'!$N$2:$V$51,50,FALSE)),L10,HLOOKUP(C11,'exogenous demand adjustment'!$N$2:$V$51,50,FALSE))</f>
        <v>472.92784760000018</v>
      </c>
      <c r="M11" s="37">
        <f>IF(ISERROR(HLOOKUP(C11,'exogenous demand adjustment'!$C$2:$K$51,50,FALSE)),M10,HLOOKUP(C11,'exogenous demand adjustment'!$C$2:$K$51,50,FALSE))</f>
        <v>255.62067440000001</v>
      </c>
      <c r="O11" s="37">
        <f t="shared" ca="1" si="3"/>
        <v>0.89446880833333342</v>
      </c>
      <c r="P11" s="37">
        <f t="shared" ca="1" si="0"/>
        <v>0</v>
      </c>
      <c r="Q11" s="37">
        <f t="shared" ca="1" si="1"/>
        <v>0.3090624968964914</v>
      </c>
      <c r="R11" s="37">
        <f t="shared" ca="1" si="2"/>
        <v>0</v>
      </c>
      <c r="T11" s="39">
        <f t="shared" ca="1" si="4"/>
        <v>-1</v>
      </c>
    </row>
    <row r="12" spans="3:20">
      <c r="C12">
        <f t="shared" si="5"/>
        <v>2012</v>
      </c>
      <c r="D12">
        <f t="shared" si="6"/>
        <v>6</v>
      </c>
      <c r="E12" s="36">
        <f ca="1">OFFSET(values!P$49,$D12,0)</f>
        <v>0.91111111111111109</v>
      </c>
      <c r="F12" s="36">
        <f ca="1">OFFSET(values!Q$49,$D12,0)</f>
        <v>0</v>
      </c>
      <c r="G12" s="36">
        <f ca="1">OFFSET(values!R$49,$D12,0)</f>
        <v>0.92982456140350878</v>
      </c>
      <c r="H12" s="36">
        <f ca="1">OFFSET(values!S$49,$D12,0)</f>
        <v>0</v>
      </c>
      <c r="J12" s="37">
        <f>IF(ISERROR(HLOOKUP(C12,'exogenous demand adjustment'!$N$2:$V$31,30,FALSE)),J11,HLOOKUP(C12,'exogenous demand adjustment'!$N$2:$V$31,30,FALSE))</f>
        <v>1533.3751</v>
      </c>
      <c r="K12" s="37">
        <f>IF(ISERROR(HLOOKUP(C12,'exogenous demand adjustment'!$C$2:$K$31,30,FALSE)),K11,HLOOKUP(C12,'exogenous demand adjustment'!$C$2:$K$31,30,FALSE))</f>
        <v>1472.8775999999998</v>
      </c>
      <c r="L12" s="37">
        <f>IF(ISERROR(HLOOKUP(C12,'exogenous demand adjustment'!$N$2:$V$51,50,FALSE)),L11,HLOOKUP(C12,'exogenous demand adjustment'!$N$2:$V$51,50,FALSE))</f>
        <v>472.92784760000018</v>
      </c>
      <c r="M12" s="37">
        <f>IF(ISERROR(HLOOKUP(C12,'exogenous demand adjustment'!$C$2:$K$51,50,FALSE)),M11,HLOOKUP(C12,'exogenous demand adjustment'!$C$2:$K$51,50,FALSE))</f>
        <v>255.62067440000001</v>
      </c>
      <c r="O12" s="37">
        <f t="shared" ca="1" si="3"/>
        <v>1.3970750911111112</v>
      </c>
      <c r="P12" s="37">
        <f t="shared" ca="1" si="0"/>
        <v>0</v>
      </c>
      <c r="Q12" s="37">
        <f t="shared" ca="1" si="1"/>
        <v>0.43973992847017557</v>
      </c>
      <c r="R12" s="37">
        <f t="shared" ca="1" si="2"/>
        <v>0</v>
      </c>
      <c r="T12" s="39">
        <f t="shared" ca="1" si="4"/>
        <v>-2</v>
      </c>
    </row>
    <row r="13" spans="3:20">
      <c r="C13">
        <f t="shared" si="5"/>
        <v>2012</v>
      </c>
      <c r="D13">
        <f t="shared" si="6"/>
        <v>7</v>
      </c>
      <c r="E13" s="36">
        <f ca="1">OFFSET(values!P$49,$D13,0)</f>
        <v>1</v>
      </c>
      <c r="F13" s="36">
        <f ca="1">OFFSET(values!Q$49,$D13,0)</f>
        <v>0</v>
      </c>
      <c r="G13" s="36">
        <f ca="1">OFFSET(values!R$49,$D13,0)</f>
        <v>1</v>
      </c>
      <c r="H13" s="36">
        <f ca="1">OFFSET(values!S$49,$D13,0)</f>
        <v>0</v>
      </c>
      <c r="J13" s="37">
        <f>IF(ISERROR(HLOOKUP(C13,'exogenous demand adjustment'!$N$2:$V$31,30,FALSE)),J12,HLOOKUP(C13,'exogenous demand adjustment'!$N$2:$V$31,30,FALSE))</f>
        <v>1533.3751</v>
      </c>
      <c r="K13" s="37">
        <f>IF(ISERROR(HLOOKUP(C13,'exogenous demand adjustment'!$C$2:$K$31,30,FALSE)),K12,HLOOKUP(C13,'exogenous demand adjustment'!$C$2:$K$31,30,FALSE))</f>
        <v>1472.8775999999998</v>
      </c>
      <c r="L13" s="37">
        <f>IF(ISERROR(HLOOKUP(C13,'exogenous demand adjustment'!$N$2:$V$51,50,FALSE)),L12,HLOOKUP(C13,'exogenous demand adjustment'!$N$2:$V$51,50,FALSE))</f>
        <v>472.92784760000018</v>
      </c>
      <c r="M13" s="37">
        <f>IF(ISERROR(HLOOKUP(C13,'exogenous demand adjustment'!$C$2:$K$51,50,FALSE)),M12,HLOOKUP(C13,'exogenous demand adjustment'!$C$2:$K$51,50,FALSE))</f>
        <v>255.62067440000001</v>
      </c>
      <c r="O13" s="37">
        <f t="shared" ca="1" si="3"/>
        <v>1.5333751</v>
      </c>
      <c r="P13" s="37">
        <f t="shared" ca="1" si="0"/>
        <v>0</v>
      </c>
      <c r="Q13" s="37">
        <f t="shared" ca="1" si="1"/>
        <v>0.47292784760000017</v>
      </c>
      <c r="R13" s="37">
        <f t="shared" ca="1" si="2"/>
        <v>0</v>
      </c>
      <c r="T13" s="39">
        <f t="shared" ca="1" si="4"/>
        <v>-2</v>
      </c>
    </row>
    <row r="14" spans="3:20">
      <c r="C14">
        <f t="shared" si="5"/>
        <v>2012</v>
      </c>
      <c r="D14">
        <f t="shared" si="6"/>
        <v>8</v>
      </c>
      <c r="E14" s="36">
        <f ca="1">OFFSET(values!P$49,$D14,0)</f>
        <v>0.96388888888888891</v>
      </c>
      <c r="F14" s="36">
        <f ca="1">OFFSET(values!Q$49,$D14,0)</f>
        <v>0</v>
      </c>
      <c r="G14" s="36">
        <f ca="1">OFFSET(values!R$49,$D14,0)</f>
        <v>0.97149122807017541</v>
      </c>
      <c r="H14" s="36">
        <f ca="1">OFFSET(values!S$49,$D14,0)</f>
        <v>0</v>
      </c>
      <c r="J14" s="37">
        <f>IF(ISERROR(HLOOKUP(C14,'exogenous demand adjustment'!$N$2:$V$31,30,FALSE)),J13,HLOOKUP(C14,'exogenous demand adjustment'!$N$2:$V$31,30,FALSE))</f>
        <v>1533.3751</v>
      </c>
      <c r="K14" s="37">
        <f>IF(ISERROR(HLOOKUP(C14,'exogenous demand adjustment'!$C$2:$K$31,30,FALSE)),K13,HLOOKUP(C14,'exogenous demand adjustment'!$C$2:$K$31,30,FALSE))</f>
        <v>1472.8775999999998</v>
      </c>
      <c r="L14" s="37">
        <f>IF(ISERROR(HLOOKUP(C14,'exogenous demand adjustment'!$N$2:$V$51,50,FALSE)),L13,HLOOKUP(C14,'exogenous demand adjustment'!$N$2:$V$51,50,FALSE))</f>
        <v>472.92784760000018</v>
      </c>
      <c r="M14" s="37">
        <f>IF(ISERROR(HLOOKUP(C14,'exogenous demand adjustment'!$C$2:$K$51,50,FALSE)),M13,HLOOKUP(C14,'exogenous demand adjustment'!$C$2:$K$51,50,FALSE))</f>
        <v>255.62067440000001</v>
      </c>
      <c r="O14" s="37">
        <f t="shared" ca="1" si="3"/>
        <v>1.478003221388889</v>
      </c>
      <c r="P14" s="37">
        <f t="shared" ca="1" si="0"/>
        <v>0</v>
      </c>
      <c r="Q14" s="37">
        <f t="shared" ca="1" si="1"/>
        <v>0.45944525545350895</v>
      </c>
      <c r="R14" s="37">
        <f t="shared" ca="1" si="2"/>
        <v>0</v>
      </c>
      <c r="T14" s="39">
        <f t="shared" ca="1" si="4"/>
        <v>-2</v>
      </c>
    </row>
    <row r="15" spans="3:20">
      <c r="C15">
        <f t="shared" si="5"/>
        <v>2012</v>
      </c>
      <c r="D15">
        <f t="shared" si="6"/>
        <v>9</v>
      </c>
      <c r="E15" s="36">
        <f ca="1">OFFSET(values!P$49,$D15,0)</f>
        <v>0.7583333333333333</v>
      </c>
      <c r="F15" s="36">
        <f ca="1">OFFSET(values!Q$49,$D15,0)</f>
        <v>0</v>
      </c>
      <c r="G15" s="36">
        <f ca="1">OFFSET(values!R$49,$D15,0)</f>
        <v>0.80263157894736847</v>
      </c>
      <c r="H15" s="36">
        <f ca="1">OFFSET(values!S$49,$D15,0)</f>
        <v>0</v>
      </c>
      <c r="J15" s="37">
        <f>IF(ISERROR(HLOOKUP(C15,'exogenous demand adjustment'!$N$2:$V$31,30,FALSE)),J14,HLOOKUP(C15,'exogenous demand adjustment'!$N$2:$V$31,30,FALSE))</f>
        <v>1533.3751</v>
      </c>
      <c r="K15" s="37">
        <f>IF(ISERROR(HLOOKUP(C15,'exogenous demand adjustment'!$C$2:$K$31,30,FALSE)),K14,HLOOKUP(C15,'exogenous demand adjustment'!$C$2:$K$31,30,FALSE))</f>
        <v>1472.8775999999998</v>
      </c>
      <c r="L15" s="37">
        <f>IF(ISERROR(HLOOKUP(C15,'exogenous demand adjustment'!$N$2:$V$51,50,FALSE)),L14,HLOOKUP(C15,'exogenous demand adjustment'!$N$2:$V$51,50,FALSE))</f>
        <v>472.92784760000018</v>
      </c>
      <c r="M15" s="37">
        <f>IF(ISERROR(HLOOKUP(C15,'exogenous demand adjustment'!$C$2:$K$51,50,FALSE)),M14,HLOOKUP(C15,'exogenous demand adjustment'!$C$2:$K$51,50,FALSE))</f>
        <v>255.62067440000001</v>
      </c>
      <c r="O15" s="37">
        <f t="shared" ca="1" si="3"/>
        <v>1.1628094508333333</v>
      </c>
      <c r="P15" s="37">
        <f t="shared" ca="1" si="0"/>
        <v>0</v>
      </c>
      <c r="Q15" s="37">
        <f t="shared" ca="1" si="1"/>
        <v>0.37958682504736857</v>
      </c>
      <c r="R15" s="37">
        <f t="shared" ca="1" si="2"/>
        <v>0</v>
      </c>
      <c r="T15" s="39">
        <f t="shared" ca="1" si="4"/>
        <v>-2</v>
      </c>
    </row>
    <row r="16" spans="3:20">
      <c r="C16">
        <f t="shared" si="5"/>
        <v>2012</v>
      </c>
      <c r="D16">
        <f t="shared" si="6"/>
        <v>10</v>
      </c>
      <c r="E16" s="36">
        <f ca="1">OFFSET(values!P$49,$D16,0)</f>
        <v>0</v>
      </c>
      <c r="F16" s="36">
        <f ca="1">OFFSET(values!Q$49,$D16,0)</f>
        <v>0</v>
      </c>
      <c r="G16" s="36">
        <f ca="1">OFFSET(values!R$49,$D16,0)</f>
        <v>0</v>
      </c>
      <c r="H16" s="36">
        <f ca="1">OFFSET(values!S$49,$D16,0)</f>
        <v>0</v>
      </c>
      <c r="J16" s="37">
        <f>IF(ISERROR(HLOOKUP(C16,'exogenous demand adjustment'!$N$2:$V$31,30,FALSE)),J15,HLOOKUP(C16,'exogenous demand adjustment'!$N$2:$V$31,30,FALSE))</f>
        <v>1533.3751</v>
      </c>
      <c r="K16" s="37">
        <f>IF(ISERROR(HLOOKUP(C16,'exogenous demand adjustment'!$C$2:$K$31,30,FALSE)),K15,HLOOKUP(C16,'exogenous demand adjustment'!$C$2:$K$31,30,FALSE))</f>
        <v>1472.8775999999998</v>
      </c>
      <c r="L16" s="37">
        <f>IF(ISERROR(HLOOKUP(C16,'exogenous demand adjustment'!$N$2:$V$51,50,FALSE)),L15,HLOOKUP(C16,'exogenous demand adjustment'!$N$2:$V$51,50,FALSE))</f>
        <v>472.92784760000018</v>
      </c>
      <c r="M16" s="37">
        <f>IF(ISERROR(HLOOKUP(C16,'exogenous demand adjustment'!$C$2:$K$51,50,FALSE)),M15,HLOOKUP(C16,'exogenous demand adjustment'!$C$2:$K$51,50,FALSE))</f>
        <v>255.62067440000001</v>
      </c>
      <c r="O16" s="37">
        <f t="shared" ca="1" si="3"/>
        <v>0</v>
      </c>
      <c r="P16" s="37">
        <f t="shared" ca="1" si="0"/>
        <v>0</v>
      </c>
      <c r="Q16" s="37">
        <f t="shared" ca="1" si="1"/>
        <v>0</v>
      </c>
      <c r="R16" s="37">
        <f t="shared" ca="1" si="2"/>
        <v>0</v>
      </c>
      <c r="T16" s="39">
        <f t="shared" ca="1" si="4"/>
        <v>0</v>
      </c>
    </row>
    <row r="17" spans="3:20">
      <c r="C17">
        <f t="shared" si="5"/>
        <v>2012</v>
      </c>
      <c r="D17">
        <f t="shared" si="6"/>
        <v>11</v>
      </c>
      <c r="E17" s="36">
        <f ca="1">OFFSET(values!P$49,$D17,0)</f>
        <v>0</v>
      </c>
      <c r="F17" s="36">
        <f ca="1">OFFSET(values!Q$49,$D17,0)</f>
        <v>0</v>
      </c>
      <c r="G17" s="36">
        <f ca="1">OFFSET(values!R$49,$D17,0)</f>
        <v>0</v>
      </c>
      <c r="H17" s="36">
        <f ca="1">OFFSET(values!S$49,$D17,0)</f>
        <v>0</v>
      </c>
      <c r="J17" s="37">
        <f>IF(ISERROR(HLOOKUP(C17,'exogenous demand adjustment'!$N$2:$V$31,30,FALSE)),J16,HLOOKUP(C17,'exogenous demand adjustment'!$N$2:$V$31,30,FALSE))</f>
        <v>1533.3751</v>
      </c>
      <c r="K17" s="37">
        <f>IF(ISERROR(HLOOKUP(C17,'exogenous demand adjustment'!$C$2:$K$31,30,FALSE)),K16,HLOOKUP(C17,'exogenous demand adjustment'!$C$2:$K$31,30,FALSE))</f>
        <v>1472.8775999999998</v>
      </c>
      <c r="L17" s="37">
        <f>IF(ISERROR(HLOOKUP(C17,'exogenous demand adjustment'!$N$2:$V$51,50,FALSE)),L16,HLOOKUP(C17,'exogenous demand adjustment'!$N$2:$V$51,50,FALSE))</f>
        <v>472.92784760000018</v>
      </c>
      <c r="M17" s="37">
        <f>IF(ISERROR(HLOOKUP(C17,'exogenous demand adjustment'!$C$2:$K$51,50,FALSE)),M16,HLOOKUP(C17,'exogenous demand adjustment'!$C$2:$K$51,50,FALSE))</f>
        <v>255.62067440000001</v>
      </c>
      <c r="O17" s="37">
        <f t="shared" ca="1" si="3"/>
        <v>0</v>
      </c>
      <c r="P17" s="37">
        <f t="shared" ca="1" si="0"/>
        <v>0</v>
      </c>
      <c r="Q17" s="37">
        <f t="shared" ca="1" si="1"/>
        <v>0</v>
      </c>
      <c r="R17" s="37">
        <f t="shared" ca="1" si="2"/>
        <v>0</v>
      </c>
      <c r="T17" s="39">
        <f t="shared" ca="1" si="4"/>
        <v>0</v>
      </c>
    </row>
    <row r="18" spans="3:20">
      <c r="C18">
        <f t="shared" si="5"/>
        <v>2012</v>
      </c>
      <c r="D18">
        <f t="shared" si="6"/>
        <v>12</v>
      </c>
      <c r="E18" s="36">
        <f ca="1">OFFSET(values!P$49,$D18,0)</f>
        <v>0</v>
      </c>
      <c r="F18" s="36">
        <f ca="1">OFFSET(values!Q$49,$D18,0)</f>
        <v>0.89855072463768115</v>
      </c>
      <c r="G18" s="36">
        <f ca="1">OFFSET(values!R$49,$D18,0)</f>
        <v>0</v>
      </c>
      <c r="H18" s="36">
        <f ca="1">OFFSET(values!S$49,$D18,0)</f>
        <v>0.86131386861313863</v>
      </c>
      <c r="J18" s="37">
        <f>IF(ISERROR(HLOOKUP(C18,'exogenous demand adjustment'!$N$2:$V$31,30,FALSE)),J17,HLOOKUP(C18,'exogenous demand adjustment'!$N$2:$V$31,30,FALSE))</f>
        <v>1533.3751</v>
      </c>
      <c r="K18" s="37">
        <f>IF(ISERROR(HLOOKUP(C18,'exogenous demand adjustment'!$C$2:$K$31,30,FALSE)),K17,HLOOKUP(C18,'exogenous demand adjustment'!$C$2:$K$31,30,FALSE))</f>
        <v>1472.8775999999998</v>
      </c>
      <c r="L18" s="37">
        <f>IF(ISERROR(HLOOKUP(C18,'exogenous demand adjustment'!$N$2:$V$51,50,FALSE)),L17,HLOOKUP(C18,'exogenous demand adjustment'!$N$2:$V$51,50,FALSE))</f>
        <v>472.92784760000018</v>
      </c>
      <c r="M18" s="37">
        <f>IF(ISERROR(HLOOKUP(C18,'exogenous demand adjustment'!$C$2:$K$51,50,FALSE)),M17,HLOOKUP(C18,'exogenous demand adjustment'!$C$2:$K$51,50,FALSE))</f>
        <v>255.62067440000001</v>
      </c>
      <c r="O18" s="37">
        <f t="shared" ca="1" si="3"/>
        <v>0</v>
      </c>
      <c r="P18" s="37">
        <f t="shared" ca="1" si="0"/>
        <v>1.3234552347826085</v>
      </c>
      <c r="Q18" s="37">
        <f t="shared" ca="1" si="1"/>
        <v>0</v>
      </c>
      <c r="R18" s="37">
        <f t="shared" ca="1" si="2"/>
        <v>0.2201696319649635</v>
      </c>
      <c r="T18" s="39">
        <f t="shared" ca="1" si="4"/>
        <v>-2</v>
      </c>
    </row>
    <row r="19" spans="3:20">
      <c r="C19">
        <f t="shared" si="5"/>
        <v>2013</v>
      </c>
      <c r="D19">
        <f t="shared" si="6"/>
        <v>1</v>
      </c>
      <c r="E19" s="36">
        <f ca="1">OFFSET(values!P$49,$D19,0)</f>
        <v>0</v>
      </c>
      <c r="F19" s="36">
        <f ca="1">OFFSET(values!Q$49,$D19,0)</f>
        <v>1</v>
      </c>
      <c r="G19" s="36">
        <f ca="1">OFFSET(values!R$49,$D19,0)</f>
        <v>0</v>
      </c>
      <c r="H19" s="36">
        <f ca="1">OFFSET(values!S$49,$D19,0)</f>
        <v>1</v>
      </c>
      <c r="J19" s="37">
        <f>IF(ISERROR(HLOOKUP(C19,'exogenous demand adjustment'!$N$2:$V$31,30,FALSE)),J18,HLOOKUP(C19,'exogenous demand adjustment'!$N$2:$V$31,30,FALSE))</f>
        <v>15000.948840175701</v>
      </c>
      <c r="K19" s="37">
        <f>IF(ISERROR(HLOOKUP(C19,'exogenous demand adjustment'!$C$2:$K$31,30,FALSE)),K18,HLOOKUP(C19,'exogenous demand adjustment'!$C$2:$K$31,30,FALSE))</f>
        <v>14512.492339215401</v>
      </c>
      <c r="L19" s="37">
        <f>IF(ISERROR(HLOOKUP(C19,'exogenous demand adjustment'!$N$2:$V$51,50,FALSE)),L18,HLOOKUP(C19,'exogenous demand adjustment'!$N$2:$V$51,50,FALSE))</f>
        <v>2887.3251845517561</v>
      </c>
      <c r="M19" s="37">
        <f>IF(ISERROR(HLOOKUP(C19,'exogenous demand adjustment'!$C$2:$K$51,50,FALSE)),M18,HLOOKUP(C19,'exogenous demand adjustment'!$C$2:$K$51,50,FALSE))</f>
        <v>1308.2343314442599</v>
      </c>
      <c r="O19" s="37">
        <f t="shared" ca="1" si="3"/>
        <v>0</v>
      </c>
      <c r="P19" s="37">
        <f t="shared" ca="1" si="0"/>
        <v>14.512492339215401</v>
      </c>
      <c r="Q19" s="37">
        <f t="shared" ca="1" si="1"/>
        <v>0</v>
      </c>
      <c r="R19" s="37">
        <f t="shared" ca="1" si="2"/>
        <v>1.3082343314442599</v>
      </c>
      <c r="T19" s="39">
        <f t="shared" ca="1" si="4"/>
        <v>-16</v>
      </c>
    </row>
    <row r="20" spans="3:20">
      <c r="C20">
        <f t="shared" si="5"/>
        <v>2013</v>
      </c>
      <c r="D20">
        <f t="shared" si="6"/>
        <v>2</v>
      </c>
      <c r="E20" s="36">
        <f ca="1">OFFSET(values!P$49,$D20,0)</f>
        <v>0</v>
      </c>
      <c r="F20" s="36">
        <f ca="1">OFFSET(values!Q$49,$D20,0)</f>
        <v>0.75362318840579712</v>
      </c>
      <c r="G20" s="36">
        <f ca="1">OFFSET(values!R$49,$D20,0)</f>
        <v>0</v>
      </c>
      <c r="H20" s="36">
        <f ca="1">OFFSET(values!S$49,$D20,0)</f>
        <v>0.67883211678832112</v>
      </c>
      <c r="J20" s="37">
        <f>IF(ISERROR(HLOOKUP(C20,'exogenous demand adjustment'!$N$2:$V$31,30,FALSE)),J19,HLOOKUP(C20,'exogenous demand adjustment'!$N$2:$V$31,30,FALSE))</f>
        <v>15000.948840175701</v>
      </c>
      <c r="K20" s="37">
        <f>IF(ISERROR(HLOOKUP(C20,'exogenous demand adjustment'!$C$2:$K$31,30,FALSE)),K19,HLOOKUP(C20,'exogenous demand adjustment'!$C$2:$K$31,30,FALSE))</f>
        <v>14512.492339215401</v>
      </c>
      <c r="L20" s="37">
        <f>IF(ISERROR(HLOOKUP(C20,'exogenous demand adjustment'!$N$2:$V$51,50,FALSE)),L19,HLOOKUP(C20,'exogenous demand adjustment'!$N$2:$V$51,50,FALSE))</f>
        <v>2887.3251845517561</v>
      </c>
      <c r="M20" s="37">
        <f>IF(ISERROR(HLOOKUP(C20,'exogenous demand adjustment'!$C$2:$K$51,50,FALSE)),M19,HLOOKUP(C20,'exogenous demand adjustment'!$C$2:$K$51,50,FALSE))</f>
        <v>1308.2343314442599</v>
      </c>
      <c r="O20" s="37">
        <f t="shared" ca="1" si="3"/>
        <v>0</v>
      </c>
      <c r="P20" s="37">
        <f t="shared" ca="1" si="0"/>
        <v>10.936950748394215</v>
      </c>
      <c r="Q20" s="37">
        <f t="shared" ca="1" si="1"/>
        <v>0</v>
      </c>
      <c r="R20" s="37">
        <f t="shared" ca="1" si="2"/>
        <v>0.88807148046946094</v>
      </c>
      <c r="T20" s="39">
        <f t="shared" ca="1" si="4"/>
        <v>-12</v>
      </c>
    </row>
    <row r="21" spans="3:20">
      <c r="C21">
        <f t="shared" si="5"/>
        <v>2013</v>
      </c>
      <c r="D21">
        <f t="shared" si="6"/>
        <v>3</v>
      </c>
      <c r="E21" s="36">
        <f ca="1">OFFSET(values!P$49,$D21,0)</f>
        <v>0</v>
      </c>
      <c r="F21" s="36">
        <f ca="1">OFFSET(values!Q$49,$D21,0)</f>
        <v>0</v>
      </c>
      <c r="G21" s="36">
        <f ca="1">OFFSET(values!R$49,$D21,0)</f>
        <v>0</v>
      </c>
      <c r="H21" s="36">
        <f ca="1">OFFSET(values!S$49,$D21,0)</f>
        <v>0</v>
      </c>
      <c r="J21" s="37">
        <f>IF(ISERROR(HLOOKUP(C21,'exogenous demand adjustment'!$N$2:$V$31,30,FALSE)),J20,HLOOKUP(C21,'exogenous demand adjustment'!$N$2:$V$31,30,FALSE))</f>
        <v>15000.948840175701</v>
      </c>
      <c r="K21" s="37">
        <f>IF(ISERROR(HLOOKUP(C21,'exogenous demand adjustment'!$C$2:$K$31,30,FALSE)),K20,HLOOKUP(C21,'exogenous demand adjustment'!$C$2:$K$31,30,FALSE))</f>
        <v>14512.492339215401</v>
      </c>
      <c r="L21" s="37">
        <f>IF(ISERROR(HLOOKUP(C21,'exogenous demand adjustment'!$N$2:$V$51,50,FALSE)),L20,HLOOKUP(C21,'exogenous demand adjustment'!$N$2:$V$51,50,FALSE))</f>
        <v>2887.3251845517561</v>
      </c>
      <c r="M21" s="37">
        <f>IF(ISERROR(HLOOKUP(C21,'exogenous demand adjustment'!$C$2:$K$51,50,FALSE)),M20,HLOOKUP(C21,'exogenous demand adjustment'!$C$2:$K$51,50,FALSE))</f>
        <v>1308.2343314442599</v>
      </c>
      <c r="O21" s="37">
        <f t="shared" ca="1" si="3"/>
        <v>0</v>
      </c>
      <c r="P21" s="37">
        <f t="shared" ca="1" si="0"/>
        <v>0</v>
      </c>
      <c r="Q21" s="37">
        <f t="shared" ca="1" si="1"/>
        <v>0</v>
      </c>
      <c r="R21" s="37">
        <f t="shared" ca="1" si="2"/>
        <v>0</v>
      </c>
      <c r="T21" s="39">
        <f t="shared" ca="1" si="4"/>
        <v>0</v>
      </c>
    </row>
    <row r="22" spans="3:20">
      <c r="C22">
        <f t="shared" si="5"/>
        <v>2013</v>
      </c>
      <c r="D22">
        <f t="shared" si="6"/>
        <v>4</v>
      </c>
      <c r="E22" s="36">
        <f ca="1">OFFSET(values!P$49,$D22,0)</f>
        <v>0</v>
      </c>
      <c r="F22" s="36">
        <f ca="1">OFFSET(values!Q$49,$D22,0)</f>
        <v>0</v>
      </c>
      <c r="G22" s="36">
        <f ca="1">OFFSET(values!R$49,$D22,0)</f>
        <v>0</v>
      </c>
      <c r="H22" s="36">
        <f ca="1">OFFSET(values!S$49,$D22,0)</f>
        <v>0</v>
      </c>
      <c r="J22" s="37">
        <f>IF(ISERROR(HLOOKUP(C22,'exogenous demand adjustment'!$N$2:$V$31,30,FALSE)),J21,HLOOKUP(C22,'exogenous demand adjustment'!$N$2:$V$31,30,FALSE))</f>
        <v>15000.948840175701</v>
      </c>
      <c r="K22" s="37">
        <f>IF(ISERROR(HLOOKUP(C22,'exogenous demand adjustment'!$C$2:$K$31,30,FALSE)),K21,HLOOKUP(C22,'exogenous demand adjustment'!$C$2:$K$31,30,FALSE))</f>
        <v>14512.492339215401</v>
      </c>
      <c r="L22" s="37">
        <f>IF(ISERROR(HLOOKUP(C22,'exogenous demand adjustment'!$N$2:$V$51,50,FALSE)),L21,HLOOKUP(C22,'exogenous demand adjustment'!$N$2:$V$51,50,FALSE))</f>
        <v>2887.3251845517561</v>
      </c>
      <c r="M22" s="37">
        <f>IF(ISERROR(HLOOKUP(C22,'exogenous demand adjustment'!$C$2:$K$51,50,FALSE)),M21,HLOOKUP(C22,'exogenous demand adjustment'!$C$2:$K$51,50,FALSE))</f>
        <v>1308.2343314442599</v>
      </c>
      <c r="O22" s="37">
        <f t="shared" ca="1" si="3"/>
        <v>0</v>
      </c>
      <c r="P22" s="37">
        <f t="shared" ca="1" si="0"/>
        <v>0</v>
      </c>
      <c r="Q22" s="37">
        <f t="shared" ca="1" si="1"/>
        <v>0</v>
      </c>
      <c r="R22" s="37">
        <f t="shared" ca="1" si="2"/>
        <v>0</v>
      </c>
      <c r="T22" s="39">
        <f t="shared" ca="1" si="4"/>
        <v>0</v>
      </c>
    </row>
    <row r="23" spans="3:20">
      <c r="C23">
        <f t="shared" si="5"/>
        <v>2013</v>
      </c>
      <c r="D23">
        <f t="shared" si="6"/>
        <v>5</v>
      </c>
      <c r="E23" s="36">
        <f ca="1">OFFSET(values!P$49,$D23,0)</f>
        <v>0.58333333333333337</v>
      </c>
      <c r="F23" s="36">
        <f ca="1">OFFSET(values!Q$49,$D23,0)</f>
        <v>0</v>
      </c>
      <c r="G23" s="36">
        <f ca="1">OFFSET(values!R$49,$D23,0)</f>
        <v>0.65350877192982459</v>
      </c>
      <c r="H23" s="36">
        <f ca="1">OFFSET(values!S$49,$D23,0)</f>
        <v>0</v>
      </c>
      <c r="J23" s="37">
        <f>IF(ISERROR(HLOOKUP(C23,'exogenous demand adjustment'!$N$2:$V$31,30,FALSE)),J22,HLOOKUP(C23,'exogenous demand adjustment'!$N$2:$V$31,30,FALSE))</f>
        <v>15000.948840175701</v>
      </c>
      <c r="K23" s="37">
        <f>IF(ISERROR(HLOOKUP(C23,'exogenous demand adjustment'!$C$2:$K$31,30,FALSE)),K22,HLOOKUP(C23,'exogenous demand adjustment'!$C$2:$K$31,30,FALSE))</f>
        <v>14512.492339215401</v>
      </c>
      <c r="L23" s="37">
        <f>IF(ISERROR(HLOOKUP(C23,'exogenous demand adjustment'!$N$2:$V$51,50,FALSE)),L22,HLOOKUP(C23,'exogenous demand adjustment'!$N$2:$V$51,50,FALSE))</f>
        <v>2887.3251845517561</v>
      </c>
      <c r="M23" s="37">
        <f>IF(ISERROR(HLOOKUP(C23,'exogenous demand adjustment'!$C$2:$K$51,50,FALSE)),M22,HLOOKUP(C23,'exogenous demand adjustment'!$C$2:$K$51,50,FALSE))</f>
        <v>1308.2343314442599</v>
      </c>
      <c r="O23" s="37">
        <f t="shared" ca="1" si="3"/>
        <v>8.7505534901024937</v>
      </c>
      <c r="P23" s="37">
        <f t="shared" ca="1" si="0"/>
        <v>0</v>
      </c>
      <c r="Q23" s="37">
        <f t="shared" ca="1" si="1"/>
        <v>1.8868923355184721</v>
      </c>
      <c r="R23" s="37">
        <f t="shared" ca="1" si="2"/>
        <v>0</v>
      </c>
      <c r="T23" s="39">
        <f t="shared" ca="1" si="4"/>
        <v>-11</v>
      </c>
    </row>
    <row r="24" spans="3:20">
      <c r="C24">
        <f t="shared" si="5"/>
        <v>2013</v>
      </c>
      <c r="D24">
        <f t="shared" si="6"/>
        <v>6</v>
      </c>
      <c r="E24" s="36">
        <f ca="1">OFFSET(values!P$49,$D24,0)</f>
        <v>0.91111111111111109</v>
      </c>
      <c r="F24" s="36">
        <f ca="1">OFFSET(values!Q$49,$D24,0)</f>
        <v>0</v>
      </c>
      <c r="G24" s="36">
        <f ca="1">OFFSET(values!R$49,$D24,0)</f>
        <v>0.92982456140350878</v>
      </c>
      <c r="H24" s="36">
        <f ca="1">OFFSET(values!S$49,$D24,0)</f>
        <v>0</v>
      </c>
      <c r="J24" s="37">
        <f>IF(ISERROR(HLOOKUP(C24,'exogenous demand adjustment'!$N$2:$V$31,30,FALSE)),J23,HLOOKUP(C24,'exogenous demand adjustment'!$N$2:$V$31,30,FALSE))</f>
        <v>15000.948840175701</v>
      </c>
      <c r="K24" s="37">
        <f>IF(ISERROR(HLOOKUP(C24,'exogenous demand adjustment'!$C$2:$K$31,30,FALSE)),K23,HLOOKUP(C24,'exogenous demand adjustment'!$C$2:$K$31,30,FALSE))</f>
        <v>14512.492339215401</v>
      </c>
      <c r="L24" s="37">
        <f>IF(ISERROR(HLOOKUP(C24,'exogenous demand adjustment'!$N$2:$V$51,50,FALSE)),L23,HLOOKUP(C24,'exogenous demand adjustment'!$N$2:$V$51,50,FALSE))</f>
        <v>2887.3251845517561</v>
      </c>
      <c r="M24" s="37">
        <f>IF(ISERROR(HLOOKUP(C24,'exogenous demand adjustment'!$C$2:$K$51,50,FALSE)),M23,HLOOKUP(C24,'exogenous demand adjustment'!$C$2:$K$51,50,FALSE))</f>
        <v>1308.2343314442599</v>
      </c>
      <c r="O24" s="37">
        <f t="shared" ca="1" si="3"/>
        <v>13.667531165493417</v>
      </c>
      <c r="P24" s="37">
        <f t="shared" ca="1" si="0"/>
        <v>0</v>
      </c>
      <c r="Q24" s="37">
        <f t="shared" ca="1" si="1"/>
        <v>2.6847058733551417</v>
      </c>
      <c r="R24" s="37">
        <f t="shared" ca="1" si="2"/>
        <v>0</v>
      </c>
      <c r="T24" s="39">
        <f t="shared" ca="1" si="4"/>
        <v>-16</v>
      </c>
    </row>
    <row r="25" spans="3:20">
      <c r="C25">
        <f t="shared" si="5"/>
        <v>2013</v>
      </c>
      <c r="D25">
        <f t="shared" si="6"/>
        <v>7</v>
      </c>
      <c r="E25" s="36">
        <f ca="1">OFFSET(values!P$49,$D25,0)</f>
        <v>1</v>
      </c>
      <c r="F25" s="36">
        <f ca="1">OFFSET(values!Q$49,$D25,0)</f>
        <v>0</v>
      </c>
      <c r="G25" s="36">
        <f ca="1">OFFSET(values!R$49,$D25,0)</f>
        <v>1</v>
      </c>
      <c r="H25" s="36">
        <f ca="1">OFFSET(values!S$49,$D25,0)</f>
        <v>0</v>
      </c>
      <c r="J25" s="37">
        <f>IF(ISERROR(HLOOKUP(C25,'exogenous demand adjustment'!$N$2:$V$31,30,FALSE)),J24,HLOOKUP(C25,'exogenous demand adjustment'!$N$2:$V$31,30,FALSE))</f>
        <v>15000.948840175701</v>
      </c>
      <c r="K25" s="37">
        <f>IF(ISERROR(HLOOKUP(C25,'exogenous demand adjustment'!$C$2:$K$31,30,FALSE)),K24,HLOOKUP(C25,'exogenous demand adjustment'!$C$2:$K$31,30,FALSE))</f>
        <v>14512.492339215401</v>
      </c>
      <c r="L25" s="37">
        <f>IF(ISERROR(HLOOKUP(C25,'exogenous demand adjustment'!$N$2:$V$51,50,FALSE)),L24,HLOOKUP(C25,'exogenous demand adjustment'!$N$2:$V$51,50,FALSE))</f>
        <v>2887.3251845517561</v>
      </c>
      <c r="M25" s="37">
        <f>IF(ISERROR(HLOOKUP(C25,'exogenous demand adjustment'!$C$2:$K$51,50,FALSE)),M24,HLOOKUP(C25,'exogenous demand adjustment'!$C$2:$K$51,50,FALSE))</f>
        <v>1308.2343314442599</v>
      </c>
      <c r="O25" s="37">
        <f t="shared" ca="1" si="3"/>
        <v>15.000948840175701</v>
      </c>
      <c r="P25" s="37">
        <f t="shared" ca="1" si="0"/>
        <v>0</v>
      </c>
      <c r="Q25" s="37">
        <f t="shared" ca="1" si="1"/>
        <v>2.8873251845517562</v>
      </c>
      <c r="R25" s="37">
        <f t="shared" ca="1" si="2"/>
        <v>0</v>
      </c>
      <c r="T25" s="39">
        <f t="shared" ca="1" si="4"/>
        <v>-18</v>
      </c>
    </row>
    <row r="26" spans="3:20">
      <c r="C26">
        <f t="shared" si="5"/>
        <v>2013</v>
      </c>
      <c r="D26">
        <f t="shared" si="6"/>
        <v>8</v>
      </c>
      <c r="E26" s="36">
        <f ca="1">OFFSET(values!P$49,$D26,0)</f>
        <v>0.96388888888888891</v>
      </c>
      <c r="F26" s="36">
        <f ca="1">OFFSET(values!Q$49,$D26,0)</f>
        <v>0</v>
      </c>
      <c r="G26" s="36">
        <f ca="1">OFFSET(values!R$49,$D26,0)</f>
        <v>0.97149122807017541</v>
      </c>
      <c r="H26" s="36">
        <f ca="1">OFFSET(values!S$49,$D26,0)</f>
        <v>0</v>
      </c>
      <c r="J26" s="37">
        <f>IF(ISERROR(HLOOKUP(C26,'exogenous demand adjustment'!$N$2:$V$31,30,FALSE)),J25,HLOOKUP(C26,'exogenous demand adjustment'!$N$2:$V$31,30,FALSE))</f>
        <v>15000.948840175701</v>
      </c>
      <c r="K26" s="37">
        <f>IF(ISERROR(HLOOKUP(C26,'exogenous demand adjustment'!$C$2:$K$31,30,FALSE)),K25,HLOOKUP(C26,'exogenous demand adjustment'!$C$2:$K$31,30,FALSE))</f>
        <v>14512.492339215401</v>
      </c>
      <c r="L26" s="37">
        <f>IF(ISERROR(HLOOKUP(C26,'exogenous demand adjustment'!$N$2:$V$51,50,FALSE)),L25,HLOOKUP(C26,'exogenous demand adjustment'!$N$2:$V$51,50,FALSE))</f>
        <v>2887.3251845517561</v>
      </c>
      <c r="M26" s="37">
        <f>IF(ISERROR(HLOOKUP(C26,'exogenous demand adjustment'!$C$2:$K$51,50,FALSE)),M25,HLOOKUP(C26,'exogenous demand adjustment'!$C$2:$K$51,50,FALSE))</f>
        <v>1308.2343314442599</v>
      </c>
      <c r="O26" s="37">
        <f t="shared" ca="1" si="3"/>
        <v>14.459247909836023</v>
      </c>
      <c r="P26" s="37">
        <f t="shared" ca="1" si="0"/>
        <v>0</v>
      </c>
      <c r="Q26" s="37">
        <f t="shared" ca="1" si="1"/>
        <v>2.8050110893781315</v>
      </c>
      <c r="R26" s="37">
        <f t="shared" ca="1" si="2"/>
        <v>0</v>
      </c>
      <c r="T26" s="39">
        <f t="shared" ca="1" si="4"/>
        <v>-17</v>
      </c>
    </row>
    <row r="27" spans="3:20">
      <c r="C27">
        <f t="shared" si="5"/>
        <v>2013</v>
      </c>
      <c r="D27">
        <f t="shared" si="6"/>
        <v>9</v>
      </c>
      <c r="E27" s="36">
        <f ca="1">OFFSET(values!P$49,$D27,0)</f>
        <v>0.7583333333333333</v>
      </c>
      <c r="F27" s="36">
        <f ca="1">OFFSET(values!Q$49,$D27,0)</f>
        <v>0</v>
      </c>
      <c r="G27" s="36">
        <f ca="1">OFFSET(values!R$49,$D27,0)</f>
        <v>0.80263157894736847</v>
      </c>
      <c r="H27" s="36">
        <f ca="1">OFFSET(values!S$49,$D27,0)</f>
        <v>0</v>
      </c>
      <c r="J27" s="37">
        <f>IF(ISERROR(HLOOKUP(C27,'exogenous demand adjustment'!$N$2:$V$31,30,FALSE)),J26,HLOOKUP(C27,'exogenous demand adjustment'!$N$2:$V$31,30,FALSE))</f>
        <v>15000.948840175701</v>
      </c>
      <c r="K27" s="37">
        <f>IF(ISERROR(HLOOKUP(C27,'exogenous demand adjustment'!$C$2:$K$31,30,FALSE)),K26,HLOOKUP(C27,'exogenous demand adjustment'!$C$2:$K$31,30,FALSE))</f>
        <v>14512.492339215401</v>
      </c>
      <c r="L27" s="37">
        <f>IF(ISERROR(HLOOKUP(C27,'exogenous demand adjustment'!$N$2:$V$51,50,FALSE)),L26,HLOOKUP(C27,'exogenous demand adjustment'!$N$2:$V$51,50,FALSE))</f>
        <v>2887.3251845517561</v>
      </c>
      <c r="M27" s="37">
        <f>IF(ISERROR(HLOOKUP(C27,'exogenous demand adjustment'!$C$2:$K$51,50,FALSE)),M26,HLOOKUP(C27,'exogenous demand adjustment'!$C$2:$K$51,50,FALSE))</f>
        <v>1308.2343314442599</v>
      </c>
      <c r="O27" s="37">
        <f t="shared" ca="1" si="3"/>
        <v>11.375719537133239</v>
      </c>
      <c r="P27" s="37">
        <f t="shared" ca="1" si="0"/>
        <v>0</v>
      </c>
      <c r="Q27" s="37">
        <f t="shared" ca="1" si="1"/>
        <v>2.317458371811278</v>
      </c>
      <c r="R27" s="37">
        <f t="shared" ca="1" si="2"/>
        <v>0</v>
      </c>
      <c r="T27" s="39">
        <f t="shared" ca="1" si="4"/>
        <v>-14</v>
      </c>
    </row>
    <row r="28" spans="3:20">
      <c r="C28">
        <f t="shared" si="5"/>
        <v>2013</v>
      </c>
      <c r="D28">
        <f t="shared" si="6"/>
        <v>10</v>
      </c>
      <c r="E28" s="36">
        <f ca="1">OFFSET(values!P$49,$D28,0)</f>
        <v>0</v>
      </c>
      <c r="F28" s="36">
        <f ca="1">OFFSET(values!Q$49,$D28,0)</f>
        <v>0</v>
      </c>
      <c r="G28" s="36">
        <f ca="1">OFFSET(values!R$49,$D28,0)</f>
        <v>0</v>
      </c>
      <c r="H28" s="36">
        <f ca="1">OFFSET(values!S$49,$D28,0)</f>
        <v>0</v>
      </c>
      <c r="J28" s="37">
        <f>IF(ISERROR(HLOOKUP(C28,'exogenous demand adjustment'!$N$2:$V$31,30,FALSE)),J27,HLOOKUP(C28,'exogenous demand adjustment'!$N$2:$V$31,30,FALSE))</f>
        <v>15000.948840175701</v>
      </c>
      <c r="K28" s="37">
        <f>IF(ISERROR(HLOOKUP(C28,'exogenous demand adjustment'!$C$2:$K$31,30,FALSE)),K27,HLOOKUP(C28,'exogenous demand adjustment'!$C$2:$K$31,30,FALSE))</f>
        <v>14512.492339215401</v>
      </c>
      <c r="L28" s="37">
        <f>IF(ISERROR(HLOOKUP(C28,'exogenous demand adjustment'!$N$2:$V$51,50,FALSE)),L27,HLOOKUP(C28,'exogenous demand adjustment'!$N$2:$V$51,50,FALSE))</f>
        <v>2887.3251845517561</v>
      </c>
      <c r="M28" s="37">
        <f>IF(ISERROR(HLOOKUP(C28,'exogenous demand adjustment'!$C$2:$K$51,50,FALSE)),M27,HLOOKUP(C28,'exogenous demand adjustment'!$C$2:$K$51,50,FALSE))</f>
        <v>1308.2343314442599</v>
      </c>
      <c r="O28" s="37">
        <f t="shared" ca="1" si="3"/>
        <v>0</v>
      </c>
      <c r="P28" s="37">
        <f t="shared" ca="1" si="0"/>
        <v>0</v>
      </c>
      <c r="Q28" s="37">
        <f t="shared" ca="1" si="1"/>
        <v>0</v>
      </c>
      <c r="R28" s="37">
        <f t="shared" ca="1" si="2"/>
        <v>0</v>
      </c>
      <c r="T28" s="39">
        <f t="shared" ca="1" si="4"/>
        <v>0</v>
      </c>
    </row>
    <row r="29" spans="3:20">
      <c r="C29">
        <f t="shared" si="5"/>
        <v>2013</v>
      </c>
      <c r="D29">
        <f t="shared" si="6"/>
        <v>11</v>
      </c>
      <c r="E29" s="36">
        <f ca="1">OFFSET(values!P$49,$D29,0)</f>
        <v>0</v>
      </c>
      <c r="F29" s="36">
        <f ca="1">OFFSET(values!Q$49,$D29,0)</f>
        <v>0</v>
      </c>
      <c r="G29" s="36">
        <f ca="1">OFFSET(values!R$49,$D29,0)</f>
        <v>0</v>
      </c>
      <c r="H29" s="36">
        <f ca="1">OFFSET(values!S$49,$D29,0)</f>
        <v>0</v>
      </c>
      <c r="J29" s="37">
        <f>IF(ISERROR(HLOOKUP(C29,'exogenous demand adjustment'!$N$2:$V$31,30,FALSE)),J28,HLOOKUP(C29,'exogenous demand adjustment'!$N$2:$V$31,30,FALSE))</f>
        <v>15000.948840175701</v>
      </c>
      <c r="K29" s="37">
        <f>IF(ISERROR(HLOOKUP(C29,'exogenous demand adjustment'!$C$2:$K$31,30,FALSE)),K28,HLOOKUP(C29,'exogenous demand adjustment'!$C$2:$K$31,30,FALSE))</f>
        <v>14512.492339215401</v>
      </c>
      <c r="L29" s="37">
        <f>IF(ISERROR(HLOOKUP(C29,'exogenous demand adjustment'!$N$2:$V$51,50,FALSE)),L28,HLOOKUP(C29,'exogenous demand adjustment'!$N$2:$V$51,50,FALSE))</f>
        <v>2887.3251845517561</v>
      </c>
      <c r="M29" s="37">
        <f>IF(ISERROR(HLOOKUP(C29,'exogenous demand adjustment'!$C$2:$K$51,50,FALSE)),M28,HLOOKUP(C29,'exogenous demand adjustment'!$C$2:$K$51,50,FALSE))</f>
        <v>1308.2343314442599</v>
      </c>
      <c r="O29" s="37">
        <f t="shared" ca="1" si="3"/>
        <v>0</v>
      </c>
      <c r="P29" s="37">
        <f t="shared" ca="1" si="0"/>
        <v>0</v>
      </c>
      <c r="Q29" s="37">
        <f t="shared" ca="1" si="1"/>
        <v>0</v>
      </c>
      <c r="R29" s="37">
        <f t="shared" ca="1" si="2"/>
        <v>0</v>
      </c>
      <c r="T29" s="39">
        <f t="shared" ca="1" si="4"/>
        <v>0</v>
      </c>
    </row>
    <row r="30" spans="3:20">
      <c r="C30">
        <f t="shared" si="5"/>
        <v>2013</v>
      </c>
      <c r="D30">
        <f t="shared" si="6"/>
        <v>12</v>
      </c>
      <c r="E30" s="36">
        <f ca="1">OFFSET(values!P$49,$D30,0)</f>
        <v>0</v>
      </c>
      <c r="F30" s="36">
        <f ca="1">OFFSET(values!Q$49,$D30,0)</f>
        <v>0.89855072463768115</v>
      </c>
      <c r="G30" s="36">
        <f ca="1">OFFSET(values!R$49,$D30,0)</f>
        <v>0</v>
      </c>
      <c r="H30" s="36">
        <f ca="1">OFFSET(values!S$49,$D30,0)</f>
        <v>0.86131386861313863</v>
      </c>
      <c r="J30" s="37">
        <f>IF(ISERROR(HLOOKUP(C30,'exogenous demand adjustment'!$N$2:$V$31,30,FALSE)),J29,HLOOKUP(C30,'exogenous demand adjustment'!$N$2:$V$31,30,FALSE))</f>
        <v>15000.948840175701</v>
      </c>
      <c r="K30" s="37">
        <f>IF(ISERROR(HLOOKUP(C30,'exogenous demand adjustment'!$C$2:$K$31,30,FALSE)),K29,HLOOKUP(C30,'exogenous demand adjustment'!$C$2:$K$31,30,FALSE))</f>
        <v>14512.492339215401</v>
      </c>
      <c r="L30" s="37">
        <f>IF(ISERROR(HLOOKUP(C30,'exogenous demand adjustment'!$N$2:$V$51,50,FALSE)),L29,HLOOKUP(C30,'exogenous demand adjustment'!$N$2:$V$51,50,FALSE))</f>
        <v>2887.3251845517561</v>
      </c>
      <c r="M30" s="37">
        <f>IF(ISERROR(HLOOKUP(C30,'exogenous demand adjustment'!$C$2:$K$51,50,FALSE)),M29,HLOOKUP(C30,'exogenous demand adjustment'!$C$2:$K$51,50,FALSE))</f>
        <v>1308.2343314442599</v>
      </c>
      <c r="O30" s="37">
        <f t="shared" ca="1" si="3"/>
        <v>0</v>
      </c>
      <c r="P30" s="37">
        <f t="shared" ca="1" si="0"/>
        <v>13.040210507700795</v>
      </c>
      <c r="Q30" s="37">
        <f t="shared" ca="1" si="1"/>
        <v>0</v>
      </c>
      <c r="R30" s="37">
        <f t="shared" ca="1" si="2"/>
        <v>1.1268003730687786</v>
      </c>
      <c r="T30" s="39">
        <f t="shared" ca="1" si="4"/>
        <v>-14</v>
      </c>
    </row>
    <row r="31" spans="3:20">
      <c r="C31">
        <f t="shared" si="5"/>
        <v>2014</v>
      </c>
      <c r="D31">
        <f t="shared" si="6"/>
        <v>1</v>
      </c>
      <c r="E31" s="36">
        <f ca="1">OFFSET(values!P$49,$D31,0)</f>
        <v>0</v>
      </c>
      <c r="F31" s="36">
        <f ca="1">OFFSET(values!Q$49,$D31,0)</f>
        <v>1</v>
      </c>
      <c r="G31" s="36">
        <f ca="1">OFFSET(values!R$49,$D31,0)</f>
        <v>0</v>
      </c>
      <c r="H31" s="36">
        <f ca="1">OFFSET(values!S$49,$D31,0)</f>
        <v>1</v>
      </c>
      <c r="J31" s="37">
        <f>IF(ISERROR(HLOOKUP(C31,'exogenous demand adjustment'!$N$2:$V$31,30,FALSE)),J30,HLOOKUP(C31,'exogenous demand adjustment'!$N$2:$V$31,30,FALSE))</f>
        <v>27429.311901917492</v>
      </c>
      <c r="K31" s="37">
        <f>IF(ISERROR(HLOOKUP(C31,'exogenous demand adjustment'!$C$2:$K$31,30,FALSE)),K30,HLOOKUP(C31,'exogenous demand adjustment'!$C$2:$K$31,30,FALSE))</f>
        <v>26059.924864930359</v>
      </c>
      <c r="L31" s="37">
        <f>IF(ISERROR(HLOOKUP(C31,'exogenous demand adjustment'!$N$2:$V$51,50,FALSE)),L30,HLOOKUP(C31,'exogenous demand adjustment'!$N$2:$V$51,50,FALSE))</f>
        <v>5665.004316068389</v>
      </c>
      <c r="M31" s="37">
        <f>IF(ISERROR(HLOOKUP(C31,'exogenous demand adjustment'!$C$2:$K$51,50,FALSE)),M30,HLOOKUP(C31,'exogenous demand adjustment'!$C$2:$K$51,50,FALSE))</f>
        <v>2340.763759489635</v>
      </c>
      <c r="O31" s="37">
        <f t="shared" ca="1" si="3"/>
        <v>0</v>
      </c>
      <c r="P31" s="37">
        <f t="shared" ca="1" si="0"/>
        <v>26.059924864930359</v>
      </c>
      <c r="Q31" s="37">
        <f t="shared" ca="1" si="1"/>
        <v>0</v>
      </c>
      <c r="R31" s="37">
        <f t="shared" ca="1" si="2"/>
        <v>2.3407637594896351</v>
      </c>
      <c r="T31" s="39">
        <f t="shared" ca="1" si="4"/>
        <v>-28</v>
      </c>
    </row>
    <row r="32" spans="3:20">
      <c r="C32">
        <f t="shared" si="5"/>
        <v>2014</v>
      </c>
      <c r="D32">
        <f t="shared" si="6"/>
        <v>2</v>
      </c>
      <c r="E32" s="36">
        <f ca="1">OFFSET(values!P$49,$D32,0)</f>
        <v>0</v>
      </c>
      <c r="F32" s="36">
        <f ca="1">OFFSET(values!Q$49,$D32,0)</f>
        <v>0.75362318840579712</v>
      </c>
      <c r="G32" s="36">
        <f ca="1">OFFSET(values!R$49,$D32,0)</f>
        <v>0</v>
      </c>
      <c r="H32" s="36">
        <f ca="1">OFFSET(values!S$49,$D32,0)</f>
        <v>0.67883211678832112</v>
      </c>
      <c r="J32" s="37">
        <f>IF(ISERROR(HLOOKUP(C32,'exogenous demand adjustment'!$N$2:$V$31,30,FALSE)),J31,HLOOKUP(C32,'exogenous demand adjustment'!$N$2:$V$31,30,FALSE))</f>
        <v>27429.311901917492</v>
      </c>
      <c r="K32" s="37">
        <f>IF(ISERROR(HLOOKUP(C32,'exogenous demand adjustment'!$C$2:$K$31,30,FALSE)),K31,HLOOKUP(C32,'exogenous demand adjustment'!$C$2:$K$31,30,FALSE))</f>
        <v>26059.924864930359</v>
      </c>
      <c r="L32" s="37">
        <f>IF(ISERROR(HLOOKUP(C32,'exogenous demand adjustment'!$N$2:$V$51,50,FALSE)),L31,HLOOKUP(C32,'exogenous demand adjustment'!$N$2:$V$51,50,FALSE))</f>
        <v>5665.004316068389</v>
      </c>
      <c r="M32" s="37">
        <f>IF(ISERROR(HLOOKUP(C32,'exogenous demand adjustment'!$C$2:$K$51,50,FALSE)),M31,HLOOKUP(C32,'exogenous demand adjustment'!$C$2:$K$51,50,FALSE))</f>
        <v>2340.763759489635</v>
      </c>
      <c r="O32" s="37">
        <f t="shared" ca="1" si="3"/>
        <v>0</v>
      </c>
      <c r="P32" s="37">
        <f t="shared" ca="1" si="0"/>
        <v>19.639363666324332</v>
      </c>
      <c r="Q32" s="37">
        <f t="shared" ca="1" si="1"/>
        <v>0</v>
      </c>
      <c r="R32" s="37">
        <f t="shared" ca="1" si="2"/>
        <v>1.5889856177557375</v>
      </c>
      <c r="T32" s="39">
        <f t="shared" ca="1" si="4"/>
        <v>-21</v>
      </c>
    </row>
    <row r="33" spans="3:20">
      <c r="C33">
        <f t="shared" si="5"/>
        <v>2014</v>
      </c>
      <c r="D33">
        <f t="shared" si="6"/>
        <v>3</v>
      </c>
      <c r="E33" s="36">
        <f ca="1">OFFSET(values!P$49,$D33,0)</f>
        <v>0</v>
      </c>
      <c r="F33" s="36">
        <f ca="1">OFFSET(values!Q$49,$D33,0)</f>
        <v>0</v>
      </c>
      <c r="G33" s="36">
        <f ca="1">OFFSET(values!R$49,$D33,0)</f>
        <v>0</v>
      </c>
      <c r="H33" s="36">
        <f ca="1">OFFSET(values!S$49,$D33,0)</f>
        <v>0</v>
      </c>
      <c r="J33" s="37">
        <f>IF(ISERROR(HLOOKUP(C33,'exogenous demand adjustment'!$N$2:$V$31,30,FALSE)),J32,HLOOKUP(C33,'exogenous demand adjustment'!$N$2:$V$31,30,FALSE))</f>
        <v>27429.311901917492</v>
      </c>
      <c r="K33" s="37">
        <f>IF(ISERROR(HLOOKUP(C33,'exogenous demand adjustment'!$C$2:$K$31,30,FALSE)),K32,HLOOKUP(C33,'exogenous demand adjustment'!$C$2:$K$31,30,FALSE))</f>
        <v>26059.924864930359</v>
      </c>
      <c r="L33" s="37">
        <f>IF(ISERROR(HLOOKUP(C33,'exogenous demand adjustment'!$N$2:$V$51,50,FALSE)),L32,HLOOKUP(C33,'exogenous demand adjustment'!$N$2:$V$51,50,FALSE))</f>
        <v>5665.004316068389</v>
      </c>
      <c r="M33" s="37">
        <f>IF(ISERROR(HLOOKUP(C33,'exogenous demand adjustment'!$C$2:$K$51,50,FALSE)),M32,HLOOKUP(C33,'exogenous demand adjustment'!$C$2:$K$51,50,FALSE))</f>
        <v>2340.763759489635</v>
      </c>
      <c r="O33" s="37">
        <f t="shared" ca="1" si="3"/>
        <v>0</v>
      </c>
      <c r="P33" s="37">
        <f t="shared" ca="1" si="0"/>
        <v>0</v>
      </c>
      <c r="Q33" s="37">
        <f t="shared" ca="1" si="1"/>
        <v>0</v>
      </c>
      <c r="R33" s="37">
        <f t="shared" ca="1" si="2"/>
        <v>0</v>
      </c>
      <c r="T33" s="39">
        <f t="shared" ca="1" si="4"/>
        <v>0</v>
      </c>
    </row>
    <row r="34" spans="3:20">
      <c r="C34">
        <f t="shared" si="5"/>
        <v>2014</v>
      </c>
      <c r="D34">
        <f t="shared" si="6"/>
        <v>4</v>
      </c>
      <c r="E34" s="36">
        <f ca="1">OFFSET(values!P$49,$D34,0)</f>
        <v>0</v>
      </c>
      <c r="F34" s="36">
        <f ca="1">OFFSET(values!Q$49,$D34,0)</f>
        <v>0</v>
      </c>
      <c r="G34" s="36">
        <f ca="1">OFFSET(values!R$49,$D34,0)</f>
        <v>0</v>
      </c>
      <c r="H34" s="36">
        <f ca="1">OFFSET(values!S$49,$D34,0)</f>
        <v>0</v>
      </c>
      <c r="J34" s="37">
        <f>IF(ISERROR(HLOOKUP(C34,'exogenous demand adjustment'!$N$2:$V$31,30,FALSE)),J33,HLOOKUP(C34,'exogenous demand adjustment'!$N$2:$V$31,30,FALSE))</f>
        <v>27429.311901917492</v>
      </c>
      <c r="K34" s="37">
        <f>IF(ISERROR(HLOOKUP(C34,'exogenous demand adjustment'!$C$2:$K$31,30,FALSE)),K33,HLOOKUP(C34,'exogenous demand adjustment'!$C$2:$K$31,30,FALSE))</f>
        <v>26059.924864930359</v>
      </c>
      <c r="L34" s="37">
        <f>IF(ISERROR(HLOOKUP(C34,'exogenous demand adjustment'!$N$2:$V$51,50,FALSE)),L33,HLOOKUP(C34,'exogenous demand adjustment'!$N$2:$V$51,50,FALSE))</f>
        <v>5665.004316068389</v>
      </c>
      <c r="M34" s="37">
        <f>IF(ISERROR(HLOOKUP(C34,'exogenous demand adjustment'!$C$2:$K$51,50,FALSE)),M33,HLOOKUP(C34,'exogenous demand adjustment'!$C$2:$K$51,50,FALSE))</f>
        <v>2340.763759489635</v>
      </c>
      <c r="O34" s="37">
        <f t="shared" ca="1" si="3"/>
        <v>0</v>
      </c>
      <c r="P34" s="37">
        <f t="shared" ca="1" si="0"/>
        <v>0</v>
      </c>
      <c r="Q34" s="37">
        <f t="shared" ca="1" si="1"/>
        <v>0</v>
      </c>
      <c r="R34" s="37">
        <f t="shared" ca="1" si="2"/>
        <v>0</v>
      </c>
      <c r="T34" s="39">
        <f t="shared" ca="1" si="4"/>
        <v>0</v>
      </c>
    </row>
    <row r="35" spans="3:20">
      <c r="C35">
        <f t="shared" si="5"/>
        <v>2014</v>
      </c>
      <c r="D35">
        <f t="shared" si="6"/>
        <v>5</v>
      </c>
      <c r="E35" s="36">
        <f ca="1">OFFSET(values!P$49,$D35,0)</f>
        <v>0.58333333333333337</v>
      </c>
      <c r="F35" s="36">
        <f ca="1">OFFSET(values!Q$49,$D35,0)</f>
        <v>0</v>
      </c>
      <c r="G35" s="36">
        <f ca="1">OFFSET(values!R$49,$D35,0)</f>
        <v>0.65350877192982459</v>
      </c>
      <c r="H35" s="36">
        <f ca="1">OFFSET(values!S$49,$D35,0)</f>
        <v>0</v>
      </c>
      <c r="J35" s="37">
        <f>IF(ISERROR(HLOOKUP(C35,'exogenous demand adjustment'!$N$2:$V$31,30,FALSE)),J34,HLOOKUP(C35,'exogenous demand adjustment'!$N$2:$V$31,30,FALSE))</f>
        <v>27429.311901917492</v>
      </c>
      <c r="K35" s="37">
        <f>IF(ISERROR(HLOOKUP(C35,'exogenous demand adjustment'!$C$2:$K$31,30,FALSE)),K34,HLOOKUP(C35,'exogenous demand adjustment'!$C$2:$K$31,30,FALSE))</f>
        <v>26059.924864930359</v>
      </c>
      <c r="L35" s="37">
        <f>IF(ISERROR(HLOOKUP(C35,'exogenous demand adjustment'!$N$2:$V$51,50,FALSE)),L34,HLOOKUP(C35,'exogenous demand adjustment'!$N$2:$V$51,50,FALSE))</f>
        <v>5665.004316068389</v>
      </c>
      <c r="M35" s="37">
        <f>IF(ISERROR(HLOOKUP(C35,'exogenous demand adjustment'!$C$2:$K$51,50,FALSE)),M34,HLOOKUP(C35,'exogenous demand adjustment'!$C$2:$K$51,50,FALSE))</f>
        <v>2340.763759489635</v>
      </c>
      <c r="O35" s="37">
        <f t="shared" ca="1" si="3"/>
        <v>16.000431942785205</v>
      </c>
      <c r="P35" s="37">
        <f t="shared" ca="1" si="0"/>
        <v>0</v>
      </c>
      <c r="Q35" s="37">
        <f t="shared" ca="1" si="1"/>
        <v>3.7021300135710091</v>
      </c>
      <c r="R35" s="37">
        <f t="shared" ca="1" si="2"/>
        <v>0</v>
      </c>
      <c r="T35" s="39">
        <f t="shared" ca="1" si="4"/>
        <v>-20</v>
      </c>
    </row>
    <row r="36" spans="3:20">
      <c r="C36">
        <f t="shared" si="5"/>
        <v>2014</v>
      </c>
      <c r="D36">
        <f t="shared" si="6"/>
        <v>6</v>
      </c>
      <c r="E36" s="36">
        <f ca="1">OFFSET(values!P$49,$D36,0)</f>
        <v>0.91111111111111109</v>
      </c>
      <c r="F36" s="36">
        <f ca="1">OFFSET(values!Q$49,$D36,0)</f>
        <v>0</v>
      </c>
      <c r="G36" s="36">
        <f ca="1">OFFSET(values!R$49,$D36,0)</f>
        <v>0.92982456140350878</v>
      </c>
      <c r="H36" s="36">
        <f ca="1">OFFSET(values!S$49,$D36,0)</f>
        <v>0</v>
      </c>
      <c r="J36" s="37">
        <f>IF(ISERROR(HLOOKUP(C36,'exogenous demand adjustment'!$N$2:$V$31,30,FALSE)),J35,HLOOKUP(C36,'exogenous demand adjustment'!$N$2:$V$31,30,FALSE))</f>
        <v>27429.311901917492</v>
      </c>
      <c r="K36" s="37">
        <f>IF(ISERROR(HLOOKUP(C36,'exogenous demand adjustment'!$C$2:$K$31,30,FALSE)),K35,HLOOKUP(C36,'exogenous demand adjustment'!$C$2:$K$31,30,FALSE))</f>
        <v>26059.924864930359</v>
      </c>
      <c r="L36" s="37">
        <f>IF(ISERROR(HLOOKUP(C36,'exogenous demand adjustment'!$N$2:$V$51,50,FALSE)),L35,HLOOKUP(C36,'exogenous demand adjustment'!$N$2:$V$51,50,FALSE))</f>
        <v>5665.004316068389</v>
      </c>
      <c r="M36" s="37">
        <f>IF(ISERROR(HLOOKUP(C36,'exogenous demand adjustment'!$C$2:$K$51,50,FALSE)),M35,HLOOKUP(C36,'exogenous demand adjustment'!$C$2:$K$51,50,FALSE))</f>
        <v>2340.763759489635</v>
      </c>
      <c r="O36" s="37">
        <f t="shared" ca="1" si="3"/>
        <v>24.991150843969269</v>
      </c>
      <c r="P36" s="37">
        <f t="shared" ca="1" si="0"/>
        <v>0</v>
      </c>
      <c r="Q36" s="37">
        <f t="shared" ca="1" si="1"/>
        <v>5.2674601535372743</v>
      </c>
      <c r="R36" s="37">
        <f t="shared" ca="1" si="2"/>
        <v>0</v>
      </c>
      <c r="T36" s="39">
        <f t="shared" ca="1" si="4"/>
        <v>-30</v>
      </c>
    </row>
    <row r="37" spans="3:20">
      <c r="C37">
        <f t="shared" si="5"/>
        <v>2014</v>
      </c>
      <c r="D37">
        <f t="shared" si="6"/>
        <v>7</v>
      </c>
      <c r="E37" s="36">
        <f ca="1">OFFSET(values!P$49,$D37,0)</f>
        <v>1</v>
      </c>
      <c r="F37" s="36">
        <f ca="1">OFFSET(values!Q$49,$D37,0)</f>
        <v>0</v>
      </c>
      <c r="G37" s="36">
        <f ca="1">OFFSET(values!R$49,$D37,0)</f>
        <v>1</v>
      </c>
      <c r="H37" s="36">
        <f ca="1">OFFSET(values!S$49,$D37,0)</f>
        <v>0</v>
      </c>
      <c r="J37" s="37">
        <f>IF(ISERROR(HLOOKUP(C37,'exogenous demand adjustment'!$N$2:$V$31,30,FALSE)),J36,HLOOKUP(C37,'exogenous demand adjustment'!$N$2:$V$31,30,FALSE))</f>
        <v>27429.311901917492</v>
      </c>
      <c r="K37" s="37">
        <f>IF(ISERROR(HLOOKUP(C37,'exogenous demand adjustment'!$C$2:$K$31,30,FALSE)),K36,HLOOKUP(C37,'exogenous demand adjustment'!$C$2:$K$31,30,FALSE))</f>
        <v>26059.924864930359</v>
      </c>
      <c r="L37" s="37">
        <f>IF(ISERROR(HLOOKUP(C37,'exogenous demand adjustment'!$N$2:$V$51,50,FALSE)),L36,HLOOKUP(C37,'exogenous demand adjustment'!$N$2:$V$51,50,FALSE))</f>
        <v>5665.004316068389</v>
      </c>
      <c r="M37" s="37">
        <f>IF(ISERROR(HLOOKUP(C37,'exogenous demand adjustment'!$C$2:$K$51,50,FALSE)),M36,HLOOKUP(C37,'exogenous demand adjustment'!$C$2:$K$51,50,FALSE))</f>
        <v>2340.763759489635</v>
      </c>
      <c r="O37" s="37">
        <f t="shared" ca="1" si="3"/>
        <v>27.42931190191749</v>
      </c>
      <c r="P37" s="37">
        <f t="shared" ca="1" si="0"/>
        <v>0</v>
      </c>
      <c r="Q37" s="37">
        <f t="shared" ca="1" si="1"/>
        <v>5.6650043160683889</v>
      </c>
      <c r="R37" s="37">
        <f t="shared" ca="1" si="2"/>
        <v>0</v>
      </c>
      <c r="T37" s="39">
        <f t="shared" ca="1" si="4"/>
        <v>-33</v>
      </c>
    </row>
    <row r="38" spans="3:20">
      <c r="C38">
        <f t="shared" si="5"/>
        <v>2014</v>
      </c>
      <c r="D38">
        <f t="shared" si="6"/>
        <v>8</v>
      </c>
      <c r="E38" s="36">
        <f ca="1">OFFSET(values!P$49,$D38,0)</f>
        <v>0.96388888888888891</v>
      </c>
      <c r="F38" s="36">
        <f ca="1">OFFSET(values!Q$49,$D38,0)</f>
        <v>0</v>
      </c>
      <c r="G38" s="36">
        <f ca="1">OFFSET(values!R$49,$D38,0)</f>
        <v>0.97149122807017541</v>
      </c>
      <c r="H38" s="36">
        <f ca="1">OFFSET(values!S$49,$D38,0)</f>
        <v>0</v>
      </c>
      <c r="J38" s="37">
        <f>IF(ISERROR(HLOOKUP(C38,'exogenous demand adjustment'!$N$2:$V$31,30,FALSE)),J37,HLOOKUP(C38,'exogenous demand adjustment'!$N$2:$V$31,30,FALSE))</f>
        <v>27429.311901917492</v>
      </c>
      <c r="K38" s="37">
        <f>IF(ISERROR(HLOOKUP(C38,'exogenous demand adjustment'!$C$2:$K$31,30,FALSE)),K37,HLOOKUP(C38,'exogenous demand adjustment'!$C$2:$K$31,30,FALSE))</f>
        <v>26059.924864930359</v>
      </c>
      <c r="L38" s="37">
        <f>IF(ISERROR(HLOOKUP(C38,'exogenous demand adjustment'!$N$2:$V$51,50,FALSE)),L37,HLOOKUP(C38,'exogenous demand adjustment'!$N$2:$V$51,50,FALSE))</f>
        <v>5665.004316068389</v>
      </c>
      <c r="M38" s="37">
        <f>IF(ISERROR(HLOOKUP(C38,'exogenous demand adjustment'!$C$2:$K$51,50,FALSE)),M37,HLOOKUP(C38,'exogenous demand adjustment'!$C$2:$K$51,50,FALSE))</f>
        <v>2340.763759489635</v>
      </c>
      <c r="O38" s="37">
        <f t="shared" ca="1" si="3"/>
        <v>26.438808972126026</v>
      </c>
      <c r="P38" s="37">
        <f t="shared" ca="1" si="0"/>
        <v>0</v>
      </c>
      <c r="Q38" s="37">
        <f t="shared" ca="1" si="1"/>
        <v>5.5035020000401236</v>
      </c>
      <c r="R38" s="37">
        <f t="shared" ca="1" si="2"/>
        <v>0</v>
      </c>
      <c r="T38" s="39">
        <f t="shared" ca="1" si="4"/>
        <v>-32</v>
      </c>
    </row>
    <row r="39" spans="3:20">
      <c r="C39">
        <f t="shared" si="5"/>
        <v>2014</v>
      </c>
      <c r="D39">
        <f t="shared" si="6"/>
        <v>9</v>
      </c>
      <c r="E39" s="36">
        <f ca="1">OFFSET(values!P$49,$D39,0)</f>
        <v>0.7583333333333333</v>
      </c>
      <c r="F39" s="36">
        <f ca="1">OFFSET(values!Q$49,$D39,0)</f>
        <v>0</v>
      </c>
      <c r="G39" s="36">
        <f ca="1">OFFSET(values!R$49,$D39,0)</f>
        <v>0.80263157894736847</v>
      </c>
      <c r="H39" s="36">
        <f ca="1">OFFSET(values!S$49,$D39,0)</f>
        <v>0</v>
      </c>
      <c r="J39" s="37">
        <f>IF(ISERROR(HLOOKUP(C39,'exogenous demand adjustment'!$N$2:$V$31,30,FALSE)),J38,HLOOKUP(C39,'exogenous demand adjustment'!$N$2:$V$31,30,FALSE))</f>
        <v>27429.311901917492</v>
      </c>
      <c r="K39" s="37">
        <f>IF(ISERROR(HLOOKUP(C39,'exogenous demand adjustment'!$C$2:$K$31,30,FALSE)),K38,HLOOKUP(C39,'exogenous demand adjustment'!$C$2:$K$31,30,FALSE))</f>
        <v>26059.924864930359</v>
      </c>
      <c r="L39" s="37">
        <f>IF(ISERROR(HLOOKUP(C39,'exogenous demand adjustment'!$N$2:$V$51,50,FALSE)),L38,HLOOKUP(C39,'exogenous demand adjustment'!$N$2:$V$51,50,FALSE))</f>
        <v>5665.004316068389</v>
      </c>
      <c r="M39" s="37">
        <f>IF(ISERROR(HLOOKUP(C39,'exogenous demand adjustment'!$C$2:$K$51,50,FALSE)),M38,HLOOKUP(C39,'exogenous demand adjustment'!$C$2:$K$51,50,FALSE))</f>
        <v>2340.763759489635</v>
      </c>
      <c r="O39" s="37">
        <f t="shared" ca="1" si="3"/>
        <v>20.800561525620765</v>
      </c>
      <c r="P39" s="37">
        <f t="shared" ca="1" si="0"/>
        <v>0</v>
      </c>
      <c r="Q39" s="37">
        <f t="shared" ca="1" si="1"/>
        <v>4.5469113589496279</v>
      </c>
      <c r="R39" s="37">
        <f t="shared" ca="1" si="2"/>
        <v>0</v>
      </c>
      <c r="T39" s="39">
        <f t="shared" ca="1" si="4"/>
        <v>-25</v>
      </c>
    </row>
    <row r="40" spans="3:20">
      <c r="C40">
        <f t="shared" si="5"/>
        <v>2014</v>
      </c>
      <c r="D40">
        <f t="shared" si="6"/>
        <v>10</v>
      </c>
      <c r="E40" s="36">
        <f ca="1">OFFSET(values!P$49,$D40,0)</f>
        <v>0</v>
      </c>
      <c r="F40" s="36">
        <f ca="1">OFFSET(values!Q$49,$D40,0)</f>
        <v>0</v>
      </c>
      <c r="G40" s="36">
        <f ca="1">OFFSET(values!R$49,$D40,0)</f>
        <v>0</v>
      </c>
      <c r="H40" s="36">
        <f ca="1">OFFSET(values!S$49,$D40,0)</f>
        <v>0</v>
      </c>
      <c r="J40" s="37">
        <f>IF(ISERROR(HLOOKUP(C40,'exogenous demand adjustment'!$N$2:$V$31,30,FALSE)),J39,HLOOKUP(C40,'exogenous demand adjustment'!$N$2:$V$31,30,FALSE))</f>
        <v>27429.311901917492</v>
      </c>
      <c r="K40" s="37">
        <f>IF(ISERROR(HLOOKUP(C40,'exogenous demand adjustment'!$C$2:$K$31,30,FALSE)),K39,HLOOKUP(C40,'exogenous demand adjustment'!$C$2:$K$31,30,FALSE))</f>
        <v>26059.924864930359</v>
      </c>
      <c r="L40" s="37">
        <f>IF(ISERROR(HLOOKUP(C40,'exogenous demand adjustment'!$N$2:$V$51,50,FALSE)),L39,HLOOKUP(C40,'exogenous demand adjustment'!$N$2:$V$51,50,FALSE))</f>
        <v>5665.004316068389</v>
      </c>
      <c r="M40" s="37">
        <f>IF(ISERROR(HLOOKUP(C40,'exogenous demand adjustment'!$C$2:$K$51,50,FALSE)),M39,HLOOKUP(C40,'exogenous demand adjustment'!$C$2:$K$51,50,FALSE))</f>
        <v>2340.763759489635</v>
      </c>
      <c r="O40" s="37">
        <f t="shared" ca="1" si="3"/>
        <v>0</v>
      </c>
      <c r="P40" s="37">
        <f t="shared" ca="1" si="0"/>
        <v>0</v>
      </c>
      <c r="Q40" s="37">
        <f t="shared" ca="1" si="1"/>
        <v>0</v>
      </c>
      <c r="R40" s="37">
        <f t="shared" ca="1" si="2"/>
        <v>0</v>
      </c>
      <c r="T40" s="39">
        <f t="shared" ca="1" si="4"/>
        <v>0</v>
      </c>
    </row>
    <row r="41" spans="3:20">
      <c r="C41">
        <f t="shared" si="5"/>
        <v>2014</v>
      </c>
      <c r="D41">
        <f t="shared" si="6"/>
        <v>11</v>
      </c>
      <c r="E41" s="36">
        <f ca="1">OFFSET(values!P$49,$D41,0)</f>
        <v>0</v>
      </c>
      <c r="F41" s="36">
        <f ca="1">OFFSET(values!Q$49,$D41,0)</f>
        <v>0</v>
      </c>
      <c r="G41" s="36">
        <f ca="1">OFFSET(values!R$49,$D41,0)</f>
        <v>0</v>
      </c>
      <c r="H41" s="36">
        <f ca="1">OFFSET(values!S$49,$D41,0)</f>
        <v>0</v>
      </c>
      <c r="J41" s="37">
        <f>IF(ISERROR(HLOOKUP(C41,'exogenous demand adjustment'!$N$2:$V$31,30,FALSE)),J40,HLOOKUP(C41,'exogenous demand adjustment'!$N$2:$V$31,30,FALSE))</f>
        <v>27429.311901917492</v>
      </c>
      <c r="K41" s="37">
        <f>IF(ISERROR(HLOOKUP(C41,'exogenous demand adjustment'!$C$2:$K$31,30,FALSE)),K40,HLOOKUP(C41,'exogenous demand adjustment'!$C$2:$K$31,30,FALSE))</f>
        <v>26059.924864930359</v>
      </c>
      <c r="L41" s="37">
        <f>IF(ISERROR(HLOOKUP(C41,'exogenous demand adjustment'!$N$2:$V$51,50,FALSE)),L40,HLOOKUP(C41,'exogenous demand adjustment'!$N$2:$V$51,50,FALSE))</f>
        <v>5665.004316068389</v>
      </c>
      <c r="M41" s="37">
        <f>IF(ISERROR(HLOOKUP(C41,'exogenous demand adjustment'!$C$2:$K$51,50,FALSE)),M40,HLOOKUP(C41,'exogenous demand adjustment'!$C$2:$K$51,50,FALSE))</f>
        <v>2340.763759489635</v>
      </c>
      <c r="O41" s="37">
        <f t="shared" ca="1" si="3"/>
        <v>0</v>
      </c>
      <c r="P41" s="37">
        <f t="shared" ca="1" si="0"/>
        <v>0</v>
      </c>
      <c r="Q41" s="37">
        <f t="shared" ca="1" si="1"/>
        <v>0</v>
      </c>
      <c r="R41" s="37">
        <f t="shared" ca="1" si="2"/>
        <v>0</v>
      </c>
      <c r="T41" s="39">
        <f t="shared" ca="1" si="4"/>
        <v>0</v>
      </c>
    </row>
    <row r="42" spans="3:20">
      <c r="C42">
        <f t="shared" si="5"/>
        <v>2014</v>
      </c>
      <c r="D42">
        <f t="shared" si="6"/>
        <v>12</v>
      </c>
      <c r="E42" s="36">
        <f ca="1">OFFSET(values!P$49,$D42,0)</f>
        <v>0</v>
      </c>
      <c r="F42" s="36">
        <f ca="1">OFFSET(values!Q$49,$D42,0)</f>
        <v>0.89855072463768115</v>
      </c>
      <c r="G42" s="36">
        <f ca="1">OFFSET(values!R$49,$D42,0)</f>
        <v>0</v>
      </c>
      <c r="H42" s="36">
        <f ca="1">OFFSET(values!S$49,$D42,0)</f>
        <v>0.86131386861313863</v>
      </c>
      <c r="J42" s="37">
        <f>IF(ISERROR(HLOOKUP(C42,'exogenous demand adjustment'!$N$2:$V$31,30,FALSE)),J41,HLOOKUP(C42,'exogenous demand adjustment'!$N$2:$V$31,30,FALSE))</f>
        <v>27429.311901917492</v>
      </c>
      <c r="K42" s="37">
        <f>IF(ISERROR(HLOOKUP(C42,'exogenous demand adjustment'!$C$2:$K$31,30,FALSE)),K41,HLOOKUP(C42,'exogenous demand adjustment'!$C$2:$K$31,30,FALSE))</f>
        <v>26059.924864930359</v>
      </c>
      <c r="L42" s="37">
        <f>IF(ISERROR(HLOOKUP(C42,'exogenous demand adjustment'!$N$2:$V$51,50,FALSE)),L41,HLOOKUP(C42,'exogenous demand adjustment'!$N$2:$V$51,50,FALSE))</f>
        <v>5665.004316068389</v>
      </c>
      <c r="M42" s="37">
        <f>IF(ISERROR(HLOOKUP(C42,'exogenous demand adjustment'!$C$2:$K$51,50,FALSE)),M41,HLOOKUP(C42,'exogenous demand adjustment'!$C$2:$K$51,50,FALSE))</f>
        <v>2340.763759489635</v>
      </c>
      <c r="O42" s="37">
        <f t="shared" ca="1" si="3"/>
        <v>0</v>
      </c>
      <c r="P42" s="37">
        <f t="shared" ca="1" si="0"/>
        <v>23.416164371386699</v>
      </c>
      <c r="Q42" s="37">
        <f t="shared" ca="1" si="1"/>
        <v>0</v>
      </c>
      <c r="R42" s="37">
        <f t="shared" ca="1" si="2"/>
        <v>2.0161322891954518</v>
      </c>
      <c r="T42" s="39">
        <f t="shared" ca="1" si="4"/>
        <v>-25</v>
      </c>
    </row>
    <row r="43" spans="3:20">
      <c r="C43">
        <f t="shared" si="5"/>
        <v>2015</v>
      </c>
      <c r="D43">
        <f t="shared" si="6"/>
        <v>1</v>
      </c>
      <c r="E43" s="36">
        <f ca="1">OFFSET(values!P$49,$D43,0)</f>
        <v>0</v>
      </c>
      <c r="F43" s="36">
        <f ca="1">OFFSET(values!Q$49,$D43,0)</f>
        <v>1</v>
      </c>
      <c r="G43" s="36">
        <f ca="1">OFFSET(values!R$49,$D43,0)</f>
        <v>0</v>
      </c>
      <c r="H43" s="36">
        <f ca="1">OFFSET(values!S$49,$D43,0)</f>
        <v>1</v>
      </c>
      <c r="J43" s="37">
        <f>IF(ISERROR(HLOOKUP(C43,'exogenous demand adjustment'!$N$2:$V$31,30,FALSE)),J42,HLOOKUP(C43,'exogenous demand adjustment'!$N$2:$V$31,30,FALSE))</f>
        <v>41037.398176917486</v>
      </c>
      <c r="K43" s="37">
        <f>IF(ISERROR(HLOOKUP(C43,'exogenous demand adjustment'!$C$2:$K$31,30,FALSE)),K42,HLOOKUP(C43,'exogenous demand adjustment'!$C$2:$K$31,30,FALSE))</f>
        <v>38802.053952430353</v>
      </c>
      <c r="L43" s="37">
        <f>IF(ISERROR(HLOOKUP(C43,'exogenous demand adjustment'!$N$2:$V$51,50,FALSE)),L42,HLOOKUP(C43,'exogenous demand adjustment'!$N$2:$V$51,50,FALSE))</f>
        <v>8872.3300354459916</v>
      </c>
      <c r="M43" s="37">
        <f>IF(ISERROR(HLOOKUP(C43,'exogenous demand adjustment'!$C$2:$K$51,50,FALSE)),M42,HLOOKUP(C43,'exogenous demand adjustment'!$C$2:$K$51,50,FALSE))</f>
        <v>3279.8045921336347</v>
      </c>
      <c r="O43" s="37">
        <f t="shared" ca="1" si="3"/>
        <v>0</v>
      </c>
      <c r="P43" s="37">
        <f t="shared" ca="1" si="0"/>
        <v>38.802053952430356</v>
      </c>
      <c r="Q43" s="37">
        <f t="shared" ca="1" si="1"/>
        <v>0</v>
      </c>
      <c r="R43" s="37">
        <f t="shared" ca="1" si="2"/>
        <v>3.279804592133635</v>
      </c>
      <c r="T43" s="39">
        <f t="shared" ca="1" si="4"/>
        <v>-42</v>
      </c>
    </row>
    <row r="44" spans="3:20">
      <c r="C44">
        <f t="shared" si="5"/>
        <v>2015</v>
      </c>
      <c r="D44">
        <f t="shared" si="6"/>
        <v>2</v>
      </c>
      <c r="E44" s="36">
        <f ca="1">OFFSET(values!P$49,$D44,0)</f>
        <v>0</v>
      </c>
      <c r="F44" s="36">
        <f ca="1">OFFSET(values!Q$49,$D44,0)</f>
        <v>0.75362318840579712</v>
      </c>
      <c r="G44" s="36">
        <f ca="1">OFFSET(values!R$49,$D44,0)</f>
        <v>0</v>
      </c>
      <c r="H44" s="36">
        <f ca="1">OFFSET(values!S$49,$D44,0)</f>
        <v>0.67883211678832112</v>
      </c>
      <c r="J44" s="37">
        <f>IF(ISERROR(HLOOKUP(C44,'exogenous demand adjustment'!$N$2:$V$31,30,FALSE)),J43,HLOOKUP(C44,'exogenous demand adjustment'!$N$2:$V$31,30,FALSE))</f>
        <v>41037.398176917486</v>
      </c>
      <c r="K44" s="37">
        <f>IF(ISERROR(HLOOKUP(C44,'exogenous demand adjustment'!$C$2:$K$31,30,FALSE)),K43,HLOOKUP(C44,'exogenous demand adjustment'!$C$2:$K$31,30,FALSE))</f>
        <v>38802.053952430353</v>
      </c>
      <c r="L44" s="37">
        <f>IF(ISERROR(HLOOKUP(C44,'exogenous demand adjustment'!$N$2:$V$51,50,FALSE)),L43,HLOOKUP(C44,'exogenous demand adjustment'!$N$2:$V$51,50,FALSE))</f>
        <v>8872.3300354459916</v>
      </c>
      <c r="M44" s="37">
        <f>IF(ISERROR(HLOOKUP(C44,'exogenous demand adjustment'!$C$2:$K$51,50,FALSE)),M43,HLOOKUP(C44,'exogenous demand adjustment'!$C$2:$K$51,50,FALSE))</f>
        <v>3279.8045921336347</v>
      </c>
      <c r="O44" s="37">
        <f t="shared" ca="1" si="3"/>
        <v>0</v>
      </c>
      <c r="P44" s="37">
        <f t="shared" ca="1" si="0"/>
        <v>29.242127616324325</v>
      </c>
      <c r="Q44" s="37">
        <f t="shared" ca="1" si="1"/>
        <v>0</v>
      </c>
      <c r="R44" s="37">
        <f t="shared" ca="1" si="2"/>
        <v>2.2264366939301312</v>
      </c>
      <c r="T44" s="39">
        <f t="shared" ca="1" si="4"/>
        <v>-31</v>
      </c>
    </row>
    <row r="45" spans="3:20">
      <c r="C45">
        <f t="shared" si="5"/>
        <v>2015</v>
      </c>
      <c r="D45">
        <f t="shared" si="6"/>
        <v>3</v>
      </c>
      <c r="E45" s="36">
        <f ca="1">OFFSET(values!P$49,$D45,0)</f>
        <v>0</v>
      </c>
      <c r="F45" s="36">
        <f ca="1">OFFSET(values!Q$49,$D45,0)</f>
        <v>0</v>
      </c>
      <c r="G45" s="36">
        <f ca="1">OFFSET(values!R$49,$D45,0)</f>
        <v>0</v>
      </c>
      <c r="H45" s="36">
        <f ca="1">OFFSET(values!S$49,$D45,0)</f>
        <v>0</v>
      </c>
      <c r="J45" s="37">
        <f>IF(ISERROR(HLOOKUP(C45,'exogenous demand adjustment'!$N$2:$V$31,30,FALSE)),J44,HLOOKUP(C45,'exogenous demand adjustment'!$N$2:$V$31,30,FALSE))</f>
        <v>41037.398176917486</v>
      </c>
      <c r="K45" s="37">
        <f>IF(ISERROR(HLOOKUP(C45,'exogenous demand adjustment'!$C$2:$K$31,30,FALSE)),K44,HLOOKUP(C45,'exogenous demand adjustment'!$C$2:$K$31,30,FALSE))</f>
        <v>38802.053952430353</v>
      </c>
      <c r="L45" s="37">
        <f>IF(ISERROR(HLOOKUP(C45,'exogenous demand adjustment'!$N$2:$V$51,50,FALSE)),L44,HLOOKUP(C45,'exogenous demand adjustment'!$N$2:$V$51,50,FALSE))</f>
        <v>8872.3300354459916</v>
      </c>
      <c r="M45" s="37">
        <f>IF(ISERROR(HLOOKUP(C45,'exogenous demand adjustment'!$C$2:$K$51,50,FALSE)),M44,HLOOKUP(C45,'exogenous demand adjustment'!$C$2:$K$51,50,FALSE))</f>
        <v>3279.8045921336347</v>
      </c>
      <c r="O45" s="37">
        <f t="shared" ca="1" si="3"/>
        <v>0</v>
      </c>
      <c r="P45" s="37">
        <f t="shared" ca="1" si="0"/>
        <v>0</v>
      </c>
      <c r="Q45" s="37">
        <f t="shared" ca="1" si="1"/>
        <v>0</v>
      </c>
      <c r="R45" s="37">
        <f t="shared" ca="1" si="2"/>
        <v>0</v>
      </c>
      <c r="T45" s="39">
        <f t="shared" ca="1" si="4"/>
        <v>0</v>
      </c>
    </row>
    <row r="46" spans="3:20">
      <c r="C46">
        <f t="shared" si="5"/>
        <v>2015</v>
      </c>
      <c r="D46">
        <f t="shared" si="6"/>
        <v>4</v>
      </c>
      <c r="E46" s="36">
        <f ca="1">OFFSET(values!P$49,$D46,0)</f>
        <v>0</v>
      </c>
      <c r="F46" s="36">
        <f ca="1">OFFSET(values!Q$49,$D46,0)</f>
        <v>0</v>
      </c>
      <c r="G46" s="36">
        <f ca="1">OFFSET(values!R$49,$D46,0)</f>
        <v>0</v>
      </c>
      <c r="H46" s="36">
        <f ca="1">OFFSET(values!S$49,$D46,0)</f>
        <v>0</v>
      </c>
      <c r="J46" s="37">
        <f>IF(ISERROR(HLOOKUP(C46,'exogenous demand adjustment'!$N$2:$V$31,30,FALSE)),J45,HLOOKUP(C46,'exogenous demand adjustment'!$N$2:$V$31,30,FALSE))</f>
        <v>41037.398176917486</v>
      </c>
      <c r="K46" s="37">
        <f>IF(ISERROR(HLOOKUP(C46,'exogenous demand adjustment'!$C$2:$K$31,30,FALSE)),K45,HLOOKUP(C46,'exogenous demand adjustment'!$C$2:$K$31,30,FALSE))</f>
        <v>38802.053952430353</v>
      </c>
      <c r="L46" s="37">
        <f>IF(ISERROR(HLOOKUP(C46,'exogenous demand adjustment'!$N$2:$V$51,50,FALSE)),L45,HLOOKUP(C46,'exogenous demand adjustment'!$N$2:$V$51,50,FALSE))</f>
        <v>8872.3300354459916</v>
      </c>
      <c r="M46" s="37">
        <f>IF(ISERROR(HLOOKUP(C46,'exogenous demand adjustment'!$C$2:$K$51,50,FALSE)),M45,HLOOKUP(C46,'exogenous demand adjustment'!$C$2:$K$51,50,FALSE))</f>
        <v>3279.8045921336347</v>
      </c>
      <c r="O46" s="37">
        <f t="shared" ca="1" si="3"/>
        <v>0</v>
      </c>
      <c r="P46" s="37">
        <f t="shared" ca="1" si="0"/>
        <v>0</v>
      </c>
      <c r="Q46" s="37">
        <f t="shared" ca="1" si="1"/>
        <v>0</v>
      </c>
      <c r="R46" s="37">
        <f t="shared" ca="1" si="2"/>
        <v>0</v>
      </c>
      <c r="T46" s="39">
        <f t="shared" ca="1" si="4"/>
        <v>0</v>
      </c>
    </row>
    <row r="47" spans="3:20">
      <c r="C47">
        <f t="shared" si="5"/>
        <v>2015</v>
      </c>
      <c r="D47">
        <f t="shared" si="6"/>
        <v>5</v>
      </c>
      <c r="E47" s="36">
        <f ca="1">OFFSET(values!P$49,$D47,0)</f>
        <v>0.58333333333333337</v>
      </c>
      <c r="F47" s="36">
        <f ca="1">OFFSET(values!Q$49,$D47,0)</f>
        <v>0</v>
      </c>
      <c r="G47" s="36">
        <f ca="1">OFFSET(values!R$49,$D47,0)</f>
        <v>0.65350877192982459</v>
      </c>
      <c r="H47" s="36">
        <f ca="1">OFFSET(values!S$49,$D47,0)</f>
        <v>0</v>
      </c>
      <c r="J47" s="37">
        <f>IF(ISERROR(HLOOKUP(C47,'exogenous demand adjustment'!$N$2:$V$31,30,FALSE)),J46,HLOOKUP(C47,'exogenous demand adjustment'!$N$2:$V$31,30,FALSE))</f>
        <v>41037.398176917486</v>
      </c>
      <c r="K47" s="37">
        <f>IF(ISERROR(HLOOKUP(C47,'exogenous demand adjustment'!$C$2:$K$31,30,FALSE)),K46,HLOOKUP(C47,'exogenous demand adjustment'!$C$2:$K$31,30,FALSE))</f>
        <v>38802.053952430353</v>
      </c>
      <c r="L47" s="37">
        <f>IF(ISERROR(HLOOKUP(C47,'exogenous demand adjustment'!$N$2:$V$51,50,FALSE)),L46,HLOOKUP(C47,'exogenous demand adjustment'!$N$2:$V$51,50,FALSE))</f>
        <v>8872.3300354459916</v>
      </c>
      <c r="M47" s="37">
        <f>IF(ISERROR(HLOOKUP(C47,'exogenous demand adjustment'!$C$2:$K$51,50,FALSE)),M46,HLOOKUP(C47,'exogenous demand adjustment'!$C$2:$K$51,50,FALSE))</f>
        <v>3279.8045921336347</v>
      </c>
      <c r="O47" s="37">
        <f t="shared" ca="1" si="3"/>
        <v>23.938482269868533</v>
      </c>
      <c r="P47" s="37">
        <f t="shared" ca="1" si="0"/>
        <v>0</v>
      </c>
      <c r="Q47" s="37">
        <f t="shared" ca="1" si="1"/>
        <v>5.7981455056204068</v>
      </c>
      <c r="R47" s="37">
        <f t="shared" ca="1" si="2"/>
        <v>0</v>
      </c>
      <c r="T47" s="39">
        <f t="shared" ca="1" si="4"/>
        <v>-30</v>
      </c>
    </row>
    <row r="48" spans="3:20">
      <c r="C48">
        <f t="shared" si="5"/>
        <v>2015</v>
      </c>
      <c r="D48">
        <f t="shared" si="6"/>
        <v>6</v>
      </c>
      <c r="E48" s="36">
        <f ca="1">OFFSET(values!P$49,$D48,0)</f>
        <v>0.91111111111111109</v>
      </c>
      <c r="F48" s="36">
        <f ca="1">OFFSET(values!Q$49,$D48,0)</f>
        <v>0</v>
      </c>
      <c r="G48" s="36">
        <f ca="1">OFFSET(values!R$49,$D48,0)</f>
        <v>0.92982456140350878</v>
      </c>
      <c r="H48" s="36">
        <f ca="1">OFFSET(values!S$49,$D48,0)</f>
        <v>0</v>
      </c>
      <c r="J48" s="37">
        <f>IF(ISERROR(HLOOKUP(C48,'exogenous demand adjustment'!$N$2:$V$31,30,FALSE)),J47,HLOOKUP(C48,'exogenous demand adjustment'!$N$2:$V$31,30,FALSE))</f>
        <v>41037.398176917486</v>
      </c>
      <c r="K48" s="37">
        <f>IF(ISERROR(HLOOKUP(C48,'exogenous demand adjustment'!$C$2:$K$31,30,FALSE)),K47,HLOOKUP(C48,'exogenous demand adjustment'!$C$2:$K$31,30,FALSE))</f>
        <v>38802.053952430353</v>
      </c>
      <c r="L48" s="37">
        <f>IF(ISERROR(HLOOKUP(C48,'exogenous demand adjustment'!$N$2:$V$51,50,FALSE)),L47,HLOOKUP(C48,'exogenous demand adjustment'!$N$2:$V$51,50,FALSE))</f>
        <v>8872.3300354459916</v>
      </c>
      <c r="M48" s="37">
        <f>IF(ISERROR(HLOOKUP(C48,'exogenous demand adjustment'!$C$2:$K$51,50,FALSE)),M47,HLOOKUP(C48,'exogenous demand adjustment'!$C$2:$K$51,50,FALSE))</f>
        <v>3279.8045921336347</v>
      </c>
      <c r="O48" s="37">
        <f t="shared" ca="1" si="3"/>
        <v>37.389629450080378</v>
      </c>
      <c r="P48" s="37">
        <f t="shared" ca="1" si="0"/>
        <v>0</v>
      </c>
      <c r="Q48" s="37">
        <f t="shared" ca="1" si="1"/>
        <v>8.2497103838357475</v>
      </c>
      <c r="R48" s="37">
        <f t="shared" ca="1" si="2"/>
        <v>0</v>
      </c>
      <c r="T48" s="39">
        <f t="shared" ca="1" si="4"/>
        <v>-46</v>
      </c>
    </row>
    <row r="49" spans="3:20">
      <c r="C49">
        <f t="shared" si="5"/>
        <v>2015</v>
      </c>
      <c r="D49">
        <f t="shared" si="6"/>
        <v>7</v>
      </c>
      <c r="E49" s="36">
        <f ca="1">OFFSET(values!P$49,$D49,0)</f>
        <v>1</v>
      </c>
      <c r="F49" s="36">
        <f ca="1">OFFSET(values!Q$49,$D49,0)</f>
        <v>0</v>
      </c>
      <c r="G49" s="36">
        <f ca="1">OFFSET(values!R$49,$D49,0)</f>
        <v>1</v>
      </c>
      <c r="H49" s="36">
        <f ca="1">OFFSET(values!S$49,$D49,0)</f>
        <v>0</v>
      </c>
      <c r="J49" s="37">
        <f>IF(ISERROR(HLOOKUP(C49,'exogenous demand adjustment'!$N$2:$V$31,30,FALSE)),J48,HLOOKUP(C49,'exogenous demand adjustment'!$N$2:$V$31,30,FALSE))</f>
        <v>41037.398176917486</v>
      </c>
      <c r="K49" s="37">
        <f>IF(ISERROR(HLOOKUP(C49,'exogenous demand adjustment'!$C$2:$K$31,30,FALSE)),K48,HLOOKUP(C49,'exogenous demand adjustment'!$C$2:$K$31,30,FALSE))</f>
        <v>38802.053952430353</v>
      </c>
      <c r="L49" s="37">
        <f>IF(ISERROR(HLOOKUP(C49,'exogenous demand adjustment'!$N$2:$V$51,50,FALSE)),L48,HLOOKUP(C49,'exogenous demand adjustment'!$N$2:$V$51,50,FALSE))</f>
        <v>8872.3300354459916</v>
      </c>
      <c r="M49" s="37">
        <f>IF(ISERROR(HLOOKUP(C49,'exogenous demand adjustment'!$C$2:$K$51,50,FALSE)),M48,HLOOKUP(C49,'exogenous demand adjustment'!$C$2:$K$51,50,FALSE))</f>
        <v>3279.8045921336347</v>
      </c>
      <c r="O49" s="37">
        <f t="shared" ca="1" si="3"/>
        <v>41.037398176917485</v>
      </c>
      <c r="P49" s="37">
        <f t="shared" ca="1" si="0"/>
        <v>0</v>
      </c>
      <c r="Q49" s="37">
        <f t="shared" ca="1" si="1"/>
        <v>8.8723300354459909</v>
      </c>
      <c r="R49" s="37">
        <f t="shared" ca="1" si="2"/>
        <v>0</v>
      </c>
      <c r="T49" s="39">
        <f t="shared" ca="1" si="4"/>
        <v>-50</v>
      </c>
    </row>
    <row r="50" spans="3:20">
      <c r="C50">
        <f t="shared" si="5"/>
        <v>2015</v>
      </c>
      <c r="D50">
        <f t="shared" si="6"/>
        <v>8</v>
      </c>
      <c r="E50" s="36">
        <f ca="1">OFFSET(values!P$49,$D50,0)</f>
        <v>0.96388888888888891</v>
      </c>
      <c r="F50" s="36">
        <f ca="1">OFFSET(values!Q$49,$D50,0)</f>
        <v>0</v>
      </c>
      <c r="G50" s="36">
        <f ca="1">OFFSET(values!R$49,$D50,0)</f>
        <v>0.97149122807017541</v>
      </c>
      <c r="H50" s="36">
        <f ca="1">OFFSET(values!S$49,$D50,0)</f>
        <v>0</v>
      </c>
      <c r="J50" s="37">
        <f>IF(ISERROR(HLOOKUP(C50,'exogenous demand adjustment'!$N$2:$V$31,30,FALSE)),J49,HLOOKUP(C50,'exogenous demand adjustment'!$N$2:$V$31,30,FALSE))</f>
        <v>41037.398176917486</v>
      </c>
      <c r="K50" s="37">
        <f>IF(ISERROR(HLOOKUP(C50,'exogenous demand adjustment'!$C$2:$K$31,30,FALSE)),K49,HLOOKUP(C50,'exogenous demand adjustment'!$C$2:$K$31,30,FALSE))</f>
        <v>38802.053952430353</v>
      </c>
      <c r="L50" s="37">
        <f>IF(ISERROR(HLOOKUP(C50,'exogenous demand adjustment'!$N$2:$V$51,50,FALSE)),L49,HLOOKUP(C50,'exogenous demand adjustment'!$N$2:$V$51,50,FALSE))</f>
        <v>8872.3300354459916</v>
      </c>
      <c r="M50" s="37">
        <f>IF(ISERROR(HLOOKUP(C50,'exogenous demand adjustment'!$C$2:$K$51,50,FALSE)),M49,HLOOKUP(C50,'exogenous demand adjustment'!$C$2:$K$51,50,FALSE))</f>
        <v>3279.8045921336347</v>
      </c>
      <c r="O50" s="37">
        <f t="shared" ca="1" si="3"/>
        <v>39.555492131639909</v>
      </c>
      <c r="P50" s="37">
        <f t="shared" ca="1" si="0"/>
        <v>0</v>
      </c>
      <c r="Q50" s="37">
        <f t="shared" ca="1" si="1"/>
        <v>8.6193908019793284</v>
      </c>
      <c r="R50" s="37">
        <f t="shared" ca="1" si="2"/>
        <v>0</v>
      </c>
      <c r="T50" s="39">
        <f t="shared" ca="1" si="4"/>
        <v>-48</v>
      </c>
    </row>
    <row r="51" spans="3:20">
      <c r="C51">
        <f t="shared" si="5"/>
        <v>2015</v>
      </c>
      <c r="D51">
        <f t="shared" si="6"/>
        <v>9</v>
      </c>
      <c r="E51" s="36">
        <f ca="1">OFFSET(values!P$49,$D51,0)</f>
        <v>0.7583333333333333</v>
      </c>
      <c r="F51" s="36">
        <f ca="1">OFFSET(values!Q$49,$D51,0)</f>
        <v>0</v>
      </c>
      <c r="G51" s="36">
        <f ca="1">OFFSET(values!R$49,$D51,0)</f>
        <v>0.80263157894736847</v>
      </c>
      <c r="H51" s="36">
        <f ca="1">OFFSET(values!S$49,$D51,0)</f>
        <v>0</v>
      </c>
      <c r="J51" s="37">
        <f>IF(ISERROR(HLOOKUP(C51,'exogenous demand adjustment'!$N$2:$V$31,30,FALSE)),J50,HLOOKUP(C51,'exogenous demand adjustment'!$N$2:$V$31,30,FALSE))</f>
        <v>41037.398176917486</v>
      </c>
      <c r="K51" s="37">
        <f>IF(ISERROR(HLOOKUP(C51,'exogenous demand adjustment'!$C$2:$K$31,30,FALSE)),K50,HLOOKUP(C51,'exogenous demand adjustment'!$C$2:$K$31,30,FALSE))</f>
        <v>38802.053952430353</v>
      </c>
      <c r="L51" s="37">
        <f>IF(ISERROR(HLOOKUP(C51,'exogenous demand adjustment'!$N$2:$V$51,50,FALSE)),L50,HLOOKUP(C51,'exogenous demand adjustment'!$N$2:$V$51,50,FALSE))</f>
        <v>8872.3300354459916</v>
      </c>
      <c r="M51" s="37">
        <f>IF(ISERROR(HLOOKUP(C51,'exogenous demand adjustment'!$C$2:$K$51,50,FALSE)),M50,HLOOKUP(C51,'exogenous demand adjustment'!$C$2:$K$51,50,FALSE))</f>
        <v>3279.8045921336347</v>
      </c>
      <c r="O51" s="37">
        <f t="shared" ca="1" si="3"/>
        <v>31.120026950829093</v>
      </c>
      <c r="P51" s="37">
        <f t="shared" ca="1" si="0"/>
        <v>0</v>
      </c>
      <c r="Q51" s="37">
        <f t="shared" ca="1" si="1"/>
        <v>7.1212122652921783</v>
      </c>
      <c r="R51" s="37">
        <f t="shared" ca="1" si="2"/>
        <v>0</v>
      </c>
      <c r="T51" s="39">
        <f t="shared" ca="1" si="4"/>
        <v>-38</v>
      </c>
    </row>
    <row r="52" spans="3:20">
      <c r="C52">
        <f t="shared" si="5"/>
        <v>2015</v>
      </c>
      <c r="D52">
        <f t="shared" si="6"/>
        <v>10</v>
      </c>
      <c r="E52" s="36">
        <f ca="1">OFFSET(values!P$49,$D52,0)</f>
        <v>0</v>
      </c>
      <c r="F52" s="36">
        <f ca="1">OFFSET(values!Q$49,$D52,0)</f>
        <v>0</v>
      </c>
      <c r="G52" s="36">
        <f ca="1">OFFSET(values!R$49,$D52,0)</f>
        <v>0</v>
      </c>
      <c r="H52" s="36">
        <f ca="1">OFFSET(values!S$49,$D52,0)</f>
        <v>0</v>
      </c>
      <c r="J52" s="37">
        <f>IF(ISERROR(HLOOKUP(C52,'exogenous demand adjustment'!$N$2:$V$31,30,FALSE)),J51,HLOOKUP(C52,'exogenous demand adjustment'!$N$2:$V$31,30,FALSE))</f>
        <v>41037.398176917486</v>
      </c>
      <c r="K52" s="37">
        <f>IF(ISERROR(HLOOKUP(C52,'exogenous demand adjustment'!$C$2:$K$31,30,FALSE)),K51,HLOOKUP(C52,'exogenous demand adjustment'!$C$2:$K$31,30,FALSE))</f>
        <v>38802.053952430353</v>
      </c>
      <c r="L52" s="37">
        <f>IF(ISERROR(HLOOKUP(C52,'exogenous demand adjustment'!$N$2:$V$51,50,FALSE)),L51,HLOOKUP(C52,'exogenous demand adjustment'!$N$2:$V$51,50,FALSE))</f>
        <v>8872.3300354459916</v>
      </c>
      <c r="M52" s="37">
        <f>IF(ISERROR(HLOOKUP(C52,'exogenous demand adjustment'!$C$2:$K$51,50,FALSE)),M51,HLOOKUP(C52,'exogenous demand adjustment'!$C$2:$K$51,50,FALSE))</f>
        <v>3279.8045921336347</v>
      </c>
      <c r="O52" s="37">
        <f t="shared" ca="1" si="3"/>
        <v>0</v>
      </c>
      <c r="P52" s="37">
        <f t="shared" ca="1" si="0"/>
        <v>0</v>
      </c>
      <c r="Q52" s="37">
        <f t="shared" ca="1" si="1"/>
        <v>0</v>
      </c>
      <c r="R52" s="37">
        <f t="shared" ca="1" si="2"/>
        <v>0</v>
      </c>
      <c r="T52" s="39">
        <f t="shared" ca="1" si="4"/>
        <v>0</v>
      </c>
    </row>
    <row r="53" spans="3:20">
      <c r="C53">
        <f t="shared" si="5"/>
        <v>2015</v>
      </c>
      <c r="D53">
        <f t="shared" si="6"/>
        <v>11</v>
      </c>
      <c r="E53" s="36">
        <f ca="1">OFFSET(values!P$49,$D53,0)</f>
        <v>0</v>
      </c>
      <c r="F53" s="36">
        <f ca="1">OFFSET(values!Q$49,$D53,0)</f>
        <v>0</v>
      </c>
      <c r="G53" s="36">
        <f ca="1">OFFSET(values!R$49,$D53,0)</f>
        <v>0</v>
      </c>
      <c r="H53" s="36">
        <f ca="1">OFFSET(values!S$49,$D53,0)</f>
        <v>0</v>
      </c>
      <c r="J53" s="37">
        <f>IF(ISERROR(HLOOKUP(C53,'exogenous demand adjustment'!$N$2:$V$31,30,FALSE)),J52,HLOOKUP(C53,'exogenous demand adjustment'!$N$2:$V$31,30,FALSE))</f>
        <v>41037.398176917486</v>
      </c>
      <c r="K53" s="37">
        <f>IF(ISERROR(HLOOKUP(C53,'exogenous demand adjustment'!$C$2:$K$31,30,FALSE)),K52,HLOOKUP(C53,'exogenous demand adjustment'!$C$2:$K$31,30,FALSE))</f>
        <v>38802.053952430353</v>
      </c>
      <c r="L53" s="37">
        <f>IF(ISERROR(HLOOKUP(C53,'exogenous demand adjustment'!$N$2:$V$51,50,FALSE)),L52,HLOOKUP(C53,'exogenous demand adjustment'!$N$2:$V$51,50,FALSE))</f>
        <v>8872.3300354459916</v>
      </c>
      <c r="M53" s="37">
        <f>IF(ISERROR(HLOOKUP(C53,'exogenous demand adjustment'!$C$2:$K$51,50,FALSE)),M52,HLOOKUP(C53,'exogenous demand adjustment'!$C$2:$K$51,50,FALSE))</f>
        <v>3279.8045921336347</v>
      </c>
      <c r="O53" s="37">
        <f t="shared" ca="1" si="3"/>
        <v>0</v>
      </c>
      <c r="P53" s="37">
        <f t="shared" ca="1" si="0"/>
        <v>0</v>
      </c>
      <c r="Q53" s="37">
        <f t="shared" ca="1" si="1"/>
        <v>0</v>
      </c>
      <c r="R53" s="37">
        <f t="shared" ca="1" si="2"/>
        <v>0</v>
      </c>
      <c r="T53" s="39">
        <f t="shared" ca="1" si="4"/>
        <v>0</v>
      </c>
    </row>
    <row r="54" spans="3:20">
      <c r="C54">
        <f t="shared" si="5"/>
        <v>2015</v>
      </c>
      <c r="D54">
        <f t="shared" si="6"/>
        <v>12</v>
      </c>
      <c r="E54" s="36">
        <f ca="1">OFFSET(values!P$49,$D54,0)</f>
        <v>0</v>
      </c>
      <c r="F54" s="36">
        <f ca="1">OFFSET(values!Q$49,$D54,0)</f>
        <v>0.89855072463768115</v>
      </c>
      <c r="G54" s="36">
        <f ca="1">OFFSET(values!R$49,$D54,0)</f>
        <v>0</v>
      </c>
      <c r="H54" s="36">
        <f ca="1">OFFSET(values!S$49,$D54,0)</f>
        <v>0.86131386861313863</v>
      </c>
      <c r="J54" s="37">
        <f>IF(ISERROR(HLOOKUP(C54,'exogenous demand adjustment'!$N$2:$V$31,30,FALSE)),J53,HLOOKUP(C54,'exogenous demand adjustment'!$N$2:$V$31,30,FALSE))</f>
        <v>41037.398176917486</v>
      </c>
      <c r="K54" s="37">
        <f>IF(ISERROR(HLOOKUP(C54,'exogenous demand adjustment'!$C$2:$K$31,30,FALSE)),K53,HLOOKUP(C54,'exogenous demand adjustment'!$C$2:$K$31,30,FALSE))</f>
        <v>38802.053952430353</v>
      </c>
      <c r="L54" s="37">
        <f>IF(ISERROR(HLOOKUP(C54,'exogenous demand adjustment'!$N$2:$V$51,50,FALSE)),L53,HLOOKUP(C54,'exogenous demand adjustment'!$N$2:$V$51,50,FALSE))</f>
        <v>8872.3300354459916</v>
      </c>
      <c r="M54" s="37">
        <f>IF(ISERROR(HLOOKUP(C54,'exogenous demand adjustment'!$C$2:$K$51,50,FALSE)),M53,HLOOKUP(C54,'exogenous demand adjustment'!$C$2:$K$51,50,FALSE))</f>
        <v>3279.8045921336347</v>
      </c>
      <c r="O54" s="37">
        <f t="shared" ca="1" si="3"/>
        <v>0</v>
      </c>
      <c r="P54" s="37">
        <f t="shared" ca="1" si="0"/>
        <v>34.865613696386696</v>
      </c>
      <c r="Q54" s="37">
        <f t="shared" ca="1" si="1"/>
        <v>0</v>
      </c>
      <c r="R54" s="37">
        <f t="shared" ca="1" si="2"/>
        <v>2.8249411815457584</v>
      </c>
      <c r="T54" s="39">
        <f t="shared" ca="1" si="4"/>
        <v>-38</v>
      </c>
    </row>
    <row r="55" spans="3:20">
      <c r="C55">
        <f t="shared" si="5"/>
        <v>2016</v>
      </c>
      <c r="D55">
        <f t="shared" si="6"/>
        <v>1</v>
      </c>
      <c r="E55" s="36">
        <f ca="1">OFFSET(values!P$49,$D55,0)</f>
        <v>0</v>
      </c>
      <c r="F55" s="36">
        <f ca="1">OFFSET(values!Q$49,$D55,0)</f>
        <v>1</v>
      </c>
      <c r="G55" s="36">
        <f ca="1">OFFSET(values!R$49,$D55,0)</f>
        <v>0</v>
      </c>
      <c r="H55" s="36">
        <f ca="1">OFFSET(values!S$49,$D55,0)</f>
        <v>1</v>
      </c>
      <c r="J55" s="37">
        <f>IF(ISERROR(HLOOKUP(C55,'exogenous demand adjustment'!$N$2:$V$31,30,FALSE)),J54,HLOOKUP(C55,'exogenous demand adjustment'!$N$2:$V$31,30,FALSE))</f>
        <v>53695.640226917494</v>
      </c>
      <c r="K55" s="37">
        <f>IF(ISERROR(HLOOKUP(C55,'exogenous demand adjustment'!$C$2:$K$31,30,FALSE)),K54,HLOOKUP(C55,'exogenous demand adjustment'!$C$2:$K$31,30,FALSE))</f>
        <v>50901.979339930345</v>
      </c>
      <c r="L55" s="37">
        <f>IF(ISERROR(HLOOKUP(C55,'exogenous demand adjustment'!$N$2:$V$51,50,FALSE)),L54,HLOOKUP(C55,'exogenous demand adjustment'!$N$2:$V$51,50,FALSE))</f>
        <v>12366.808201570579</v>
      </c>
      <c r="M55" s="37">
        <f>IF(ISERROR(HLOOKUP(C55,'exogenous demand adjustment'!$C$2:$K$51,50,FALSE)),M54,HLOOKUP(C55,'exogenous demand adjustment'!$C$2:$K$51,50,FALSE))</f>
        <v>4260.1662155457334</v>
      </c>
      <c r="O55" s="37">
        <f t="shared" ca="1" si="3"/>
        <v>0</v>
      </c>
      <c r="P55" s="37">
        <f t="shared" ca="1" si="0"/>
        <v>50.901979339930342</v>
      </c>
      <c r="Q55" s="37">
        <f t="shared" ca="1" si="1"/>
        <v>0</v>
      </c>
      <c r="R55" s="37">
        <f t="shared" ca="1" si="2"/>
        <v>4.2601662155457332</v>
      </c>
      <c r="T55" s="39">
        <f t="shared" ca="1" si="4"/>
        <v>-55</v>
      </c>
    </row>
    <row r="56" spans="3:20">
      <c r="C56">
        <f t="shared" si="5"/>
        <v>2016</v>
      </c>
      <c r="D56">
        <f t="shared" si="6"/>
        <v>2</v>
      </c>
      <c r="E56" s="36">
        <f ca="1">OFFSET(values!P$49,$D56,0)</f>
        <v>0</v>
      </c>
      <c r="F56" s="36">
        <f ca="1">OFFSET(values!Q$49,$D56,0)</f>
        <v>0.75362318840579712</v>
      </c>
      <c r="G56" s="36">
        <f ca="1">OFFSET(values!R$49,$D56,0)</f>
        <v>0</v>
      </c>
      <c r="H56" s="36">
        <f ca="1">OFFSET(values!S$49,$D56,0)</f>
        <v>0.67883211678832112</v>
      </c>
      <c r="J56" s="37">
        <f>IF(ISERROR(HLOOKUP(C56,'exogenous demand adjustment'!$N$2:$V$31,30,FALSE)),J55,HLOOKUP(C56,'exogenous demand adjustment'!$N$2:$V$31,30,FALSE))</f>
        <v>53695.640226917494</v>
      </c>
      <c r="K56" s="37">
        <f>IF(ISERROR(HLOOKUP(C56,'exogenous demand adjustment'!$C$2:$K$31,30,FALSE)),K55,HLOOKUP(C56,'exogenous demand adjustment'!$C$2:$K$31,30,FALSE))</f>
        <v>50901.979339930345</v>
      </c>
      <c r="L56" s="37">
        <f>IF(ISERROR(HLOOKUP(C56,'exogenous demand adjustment'!$N$2:$V$51,50,FALSE)),L55,HLOOKUP(C56,'exogenous demand adjustment'!$N$2:$V$51,50,FALSE))</f>
        <v>12366.808201570579</v>
      </c>
      <c r="M56" s="37">
        <f>IF(ISERROR(HLOOKUP(C56,'exogenous demand adjustment'!$C$2:$K$51,50,FALSE)),M55,HLOOKUP(C56,'exogenous demand adjustment'!$C$2:$K$51,50,FALSE))</f>
        <v>4260.1662155457334</v>
      </c>
      <c r="O56" s="37">
        <f t="shared" ca="1" si="3"/>
        <v>0</v>
      </c>
      <c r="P56" s="37">
        <f t="shared" ca="1" si="0"/>
        <v>38.360911966324316</v>
      </c>
      <c r="Q56" s="37">
        <f t="shared" ca="1" si="1"/>
        <v>0</v>
      </c>
      <c r="R56" s="37">
        <f t="shared" ca="1" si="2"/>
        <v>2.8919376499690013</v>
      </c>
      <c r="T56" s="39">
        <f t="shared" ca="1" si="4"/>
        <v>-41</v>
      </c>
    </row>
    <row r="57" spans="3:20">
      <c r="C57">
        <f t="shared" si="5"/>
        <v>2016</v>
      </c>
      <c r="D57">
        <f t="shared" si="6"/>
        <v>3</v>
      </c>
      <c r="E57" s="36">
        <f ca="1">OFFSET(values!P$49,$D57,0)</f>
        <v>0</v>
      </c>
      <c r="F57" s="36">
        <f ca="1">OFFSET(values!Q$49,$D57,0)</f>
        <v>0</v>
      </c>
      <c r="G57" s="36">
        <f ca="1">OFFSET(values!R$49,$D57,0)</f>
        <v>0</v>
      </c>
      <c r="H57" s="36">
        <f ca="1">OFFSET(values!S$49,$D57,0)</f>
        <v>0</v>
      </c>
      <c r="J57" s="37">
        <f>IF(ISERROR(HLOOKUP(C57,'exogenous demand adjustment'!$N$2:$V$31,30,FALSE)),J56,HLOOKUP(C57,'exogenous demand adjustment'!$N$2:$V$31,30,FALSE))</f>
        <v>53695.640226917494</v>
      </c>
      <c r="K57" s="37">
        <f>IF(ISERROR(HLOOKUP(C57,'exogenous demand adjustment'!$C$2:$K$31,30,FALSE)),K56,HLOOKUP(C57,'exogenous demand adjustment'!$C$2:$K$31,30,FALSE))</f>
        <v>50901.979339930345</v>
      </c>
      <c r="L57" s="37">
        <f>IF(ISERROR(HLOOKUP(C57,'exogenous demand adjustment'!$N$2:$V$51,50,FALSE)),L56,HLOOKUP(C57,'exogenous demand adjustment'!$N$2:$V$51,50,FALSE))</f>
        <v>12366.808201570579</v>
      </c>
      <c r="M57" s="37">
        <f>IF(ISERROR(HLOOKUP(C57,'exogenous demand adjustment'!$C$2:$K$51,50,FALSE)),M56,HLOOKUP(C57,'exogenous demand adjustment'!$C$2:$K$51,50,FALSE))</f>
        <v>4260.1662155457334</v>
      </c>
      <c r="O57" s="37">
        <f t="shared" ca="1" si="3"/>
        <v>0</v>
      </c>
      <c r="P57" s="37">
        <f t="shared" ca="1" si="0"/>
        <v>0</v>
      </c>
      <c r="Q57" s="37">
        <f t="shared" ca="1" si="1"/>
        <v>0</v>
      </c>
      <c r="R57" s="37">
        <f t="shared" ca="1" si="2"/>
        <v>0</v>
      </c>
      <c r="T57" s="39">
        <f t="shared" ca="1" si="4"/>
        <v>0</v>
      </c>
    </row>
    <row r="58" spans="3:20">
      <c r="C58">
        <f t="shared" si="5"/>
        <v>2016</v>
      </c>
      <c r="D58">
        <f t="shared" si="6"/>
        <v>4</v>
      </c>
      <c r="E58" s="36">
        <f ca="1">OFFSET(values!P$49,$D58,0)</f>
        <v>0</v>
      </c>
      <c r="F58" s="36">
        <f ca="1">OFFSET(values!Q$49,$D58,0)</f>
        <v>0</v>
      </c>
      <c r="G58" s="36">
        <f ca="1">OFFSET(values!R$49,$D58,0)</f>
        <v>0</v>
      </c>
      <c r="H58" s="36">
        <f ca="1">OFFSET(values!S$49,$D58,0)</f>
        <v>0</v>
      </c>
      <c r="J58" s="37">
        <f>IF(ISERROR(HLOOKUP(C58,'exogenous demand adjustment'!$N$2:$V$31,30,FALSE)),J57,HLOOKUP(C58,'exogenous demand adjustment'!$N$2:$V$31,30,FALSE))</f>
        <v>53695.640226917494</v>
      </c>
      <c r="K58" s="37">
        <f>IF(ISERROR(HLOOKUP(C58,'exogenous demand adjustment'!$C$2:$K$31,30,FALSE)),K57,HLOOKUP(C58,'exogenous demand adjustment'!$C$2:$K$31,30,FALSE))</f>
        <v>50901.979339930345</v>
      </c>
      <c r="L58" s="37">
        <f>IF(ISERROR(HLOOKUP(C58,'exogenous demand adjustment'!$N$2:$V$51,50,FALSE)),L57,HLOOKUP(C58,'exogenous demand adjustment'!$N$2:$V$51,50,FALSE))</f>
        <v>12366.808201570579</v>
      </c>
      <c r="M58" s="37">
        <f>IF(ISERROR(HLOOKUP(C58,'exogenous demand adjustment'!$C$2:$K$51,50,FALSE)),M57,HLOOKUP(C58,'exogenous demand adjustment'!$C$2:$K$51,50,FALSE))</f>
        <v>4260.1662155457334</v>
      </c>
      <c r="O58" s="37">
        <f t="shared" ca="1" si="3"/>
        <v>0</v>
      </c>
      <c r="P58" s="37">
        <f t="shared" ca="1" si="0"/>
        <v>0</v>
      </c>
      <c r="Q58" s="37">
        <f t="shared" ca="1" si="1"/>
        <v>0</v>
      </c>
      <c r="R58" s="37">
        <f t="shared" ca="1" si="2"/>
        <v>0</v>
      </c>
      <c r="T58" s="39">
        <f t="shared" ca="1" si="4"/>
        <v>0</v>
      </c>
    </row>
    <row r="59" spans="3:20">
      <c r="C59">
        <f t="shared" si="5"/>
        <v>2016</v>
      </c>
      <c r="D59">
        <f t="shared" si="6"/>
        <v>5</v>
      </c>
      <c r="E59" s="36">
        <f ca="1">OFFSET(values!P$49,$D59,0)</f>
        <v>0.58333333333333337</v>
      </c>
      <c r="F59" s="36">
        <f ca="1">OFFSET(values!Q$49,$D59,0)</f>
        <v>0</v>
      </c>
      <c r="G59" s="36">
        <f ca="1">OFFSET(values!R$49,$D59,0)</f>
        <v>0.65350877192982459</v>
      </c>
      <c r="H59" s="36">
        <f ca="1">OFFSET(values!S$49,$D59,0)</f>
        <v>0</v>
      </c>
      <c r="J59" s="37">
        <f>IF(ISERROR(HLOOKUP(C59,'exogenous demand adjustment'!$N$2:$V$31,30,FALSE)),J58,HLOOKUP(C59,'exogenous demand adjustment'!$N$2:$V$31,30,FALSE))</f>
        <v>53695.640226917494</v>
      </c>
      <c r="K59" s="37">
        <f>IF(ISERROR(HLOOKUP(C59,'exogenous demand adjustment'!$C$2:$K$31,30,FALSE)),K58,HLOOKUP(C59,'exogenous demand adjustment'!$C$2:$K$31,30,FALSE))</f>
        <v>50901.979339930345</v>
      </c>
      <c r="L59" s="37">
        <f>IF(ISERROR(HLOOKUP(C59,'exogenous demand adjustment'!$N$2:$V$51,50,FALSE)),L58,HLOOKUP(C59,'exogenous demand adjustment'!$N$2:$V$51,50,FALSE))</f>
        <v>12366.808201570579</v>
      </c>
      <c r="M59" s="37">
        <f>IF(ISERROR(HLOOKUP(C59,'exogenous demand adjustment'!$C$2:$K$51,50,FALSE)),M58,HLOOKUP(C59,'exogenous demand adjustment'!$C$2:$K$51,50,FALSE))</f>
        <v>4260.1662155457334</v>
      </c>
      <c r="O59" s="37">
        <f t="shared" ca="1" si="3"/>
        <v>31.322456799035209</v>
      </c>
      <c r="P59" s="37">
        <f t="shared" ca="1" si="0"/>
        <v>0</v>
      </c>
      <c r="Q59" s="37">
        <f t="shared" ca="1" si="1"/>
        <v>8.0818176405000717</v>
      </c>
      <c r="R59" s="37">
        <f t="shared" ca="1" si="2"/>
        <v>0</v>
      </c>
      <c r="T59" s="39">
        <f t="shared" ca="1" si="4"/>
        <v>-39</v>
      </c>
    </row>
    <row r="60" spans="3:20">
      <c r="C60">
        <f t="shared" si="5"/>
        <v>2016</v>
      </c>
      <c r="D60">
        <f t="shared" si="6"/>
        <v>6</v>
      </c>
      <c r="E60" s="36">
        <f ca="1">OFFSET(values!P$49,$D60,0)</f>
        <v>0.91111111111111109</v>
      </c>
      <c r="F60" s="36">
        <f ca="1">OFFSET(values!Q$49,$D60,0)</f>
        <v>0</v>
      </c>
      <c r="G60" s="36">
        <f ca="1">OFFSET(values!R$49,$D60,0)</f>
        <v>0.92982456140350878</v>
      </c>
      <c r="H60" s="36">
        <f ca="1">OFFSET(values!S$49,$D60,0)</f>
        <v>0</v>
      </c>
      <c r="J60" s="37">
        <f>IF(ISERROR(HLOOKUP(C60,'exogenous demand adjustment'!$N$2:$V$31,30,FALSE)),J59,HLOOKUP(C60,'exogenous demand adjustment'!$N$2:$V$31,30,FALSE))</f>
        <v>53695.640226917494</v>
      </c>
      <c r="K60" s="37">
        <f>IF(ISERROR(HLOOKUP(C60,'exogenous demand adjustment'!$C$2:$K$31,30,FALSE)),K59,HLOOKUP(C60,'exogenous demand adjustment'!$C$2:$K$31,30,FALSE))</f>
        <v>50901.979339930345</v>
      </c>
      <c r="L60" s="37">
        <f>IF(ISERROR(HLOOKUP(C60,'exogenous demand adjustment'!$N$2:$V$51,50,FALSE)),L59,HLOOKUP(C60,'exogenous demand adjustment'!$N$2:$V$51,50,FALSE))</f>
        <v>12366.808201570579</v>
      </c>
      <c r="M60" s="37">
        <f>IF(ISERROR(HLOOKUP(C60,'exogenous demand adjustment'!$C$2:$K$51,50,FALSE)),M59,HLOOKUP(C60,'exogenous demand adjustment'!$C$2:$K$51,50,FALSE))</f>
        <v>4260.1662155457334</v>
      </c>
      <c r="O60" s="37">
        <f t="shared" ca="1" si="3"/>
        <v>48.922694428969272</v>
      </c>
      <c r="P60" s="37">
        <f t="shared" ca="1" si="0"/>
        <v>0</v>
      </c>
      <c r="Q60" s="37">
        <f t="shared" ca="1" si="1"/>
        <v>11.498962011986677</v>
      </c>
      <c r="R60" s="37">
        <f t="shared" ca="1" si="2"/>
        <v>0</v>
      </c>
      <c r="T60" s="39">
        <f t="shared" ca="1" si="4"/>
        <v>-60</v>
      </c>
    </row>
    <row r="61" spans="3:20">
      <c r="C61">
        <f t="shared" si="5"/>
        <v>2016</v>
      </c>
      <c r="D61">
        <f t="shared" si="6"/>
        <v>7</v>
      </c>
      <c r="E61" s="36">
        <f ca="1">OFFSET(values!P$49,$D61,0)</f>
        <v>1</v>
      </c>
      <c r="F61" s="36">
        <f ca="1">OFFSET(values!Q$49,$D61,0)</f>
        <v>0</v>
      </c>
      <c r="G61" s="36">
        <f ca="1">OFFSET(values!R$49,$D61,0)</f>
        <v>1</v>
      </c>
      <c r="H61" s="36">
        <f ca="1">OFFSET(values!S$49,$D61,0)</f>
        <v>0</v>
      </c>
      <c r="J61" s="37">
        <f>IF(ISERROR(HLOOKUP(C61,'exogenous demand adjustment'!$N$2:$V$31,30,FALSE)),J60,HLOOKUP(C61,'exogenous demand adjustment'!$N$2:$V$31,30,FALSE))</f>
        <v>53695.640226917494</v>
      </c>
      <c r="K61" s="37">
        <f>IF(ISERROR(HLOOKUP(C61,'exogenous demand adjustment'!$C$2:$K$31,30,FALSE)),K60,HLOOKUP(C61,'exogenous demand adjustment'!$C$2:$K$31,30,FALSE))</f>
        <v>50901.979339930345</v>
      </c>
      <c r="L61" s="37">
        <f>IF(ISERROR(HLOOKUP(C61,'exogenous demand adjustment'!$N$2:$V$51,50,FALSE)),L60,HLOOKUP(C61,'exogenous demand adjustment'!$N$2:$V$51,50,FALSE))</f>
        <v>12366.808201570579</v>
      </c>
      <c r="M61" s="37">
        <f>IF(ISERROR(HLOOKUP(C61,'exogenous demand adjustment'!$C$2:$K$51,50,FALSE)),M60,HLOOKUP(C61,'exogenous demand adjustment'!$C$2:$K$51,50,FALSE))</f>
        <v>4260.1662155457334</v>
      </c>
      <c r="O61" s="37">
        <f t="shared" ca="1" si="3"/>
        <v>53.695640226917497</v>
      </c>
      <c r="P61" s="37">
        <f t="shared" ca="1" si="0"/>
        <v>0</v>
      </c>
      <c r="Q61" s="37">
        <f t="shared" ca="1" si="1"/>
        <v>12.366808201570578</v>
      </c>
      <c r="R61" s="37">
        <f t="shared" ca="1" si="2"/>
        <v>0</v>
      </c>
      <c r="T61" s="39">
        <f t="shared" ca="1" si="4"/>
        <v>-66</v>
      </c>
    </row>
    <row r="62" spans="3:20">
      <c r="C62">
        <f t="shared" si="5"/>
        <v>2016</v>
      </c>
      <c r="D62">
        <f t="shared" si="6"/>
        <v>8</v>
      </c>
      <c r="E62" s="36">
        <f ca="1">OFFSET(values!P$49,$D62,0)</f>
        <v>0.96388888888888891</v>
      </c>
      <c r="F62" s="36">
        <f ca="1">OFFSET(values!Q$49,$D62,0)</f>
        <v>0</v>
      </c>
      <c r="G62" s="36">
        <f ca="1">OFFSET(values!R$49,$D62,0)</f>
        <v>0.97149122807017541</v>
      </c>
      <c r="H62" s="36">
        <f ca="1">OFFSET(values!S$49,$D62,0)</f>
        <v>0</v>
      </c>
      <c r="J62" s="37">
        <f>IF(ISERROR(HLOOKUP(C62,'exogenous demand adjustment'!$N$2:$V$31,30,FALSE)),J61,HLOOKUP(C62,'exogenous demand adjustment'!$N$2:$V$31,30,FALSE))</f>
        <v>53695.640226917494</v>
      </c>
      <c r="K62" s="37">
        <f>IF(ISERROR(HLOOKUP(C62,'exogenous demand adjustment'!$C$2:$K$31,30,FALSE)),K61,HLOOKUP(C62,'exogenous demand adjustment'!$C$2:$K$31,30,FALSE))</f>
        <v>50901.979339930345</v>
      </c>
      <c r="L62" s="37">
        <f>IF(ISERROR(HLOOKUP(C62,'exogenous demand adjustment'!$N$2:$V$51,50,FALSE)),L61,HLOOKUP(C62,'exogenous demand adjustment'!$N$2:$V$51,50,FALSE))</f>
        <v>12366.808201570579</v>
      </c>
      <c r="M62" s="37">
        <f>IF(ISERROR(HLOOKUP(C62,'exogenous demand adjustment'!$C$2:$K$51,50,FALSE)),M61,HLOOKUP(C62,'exogenous demand adjustment'!$C$2:$K$51,50,FALSE))</f>
        <v>4260.1662155457334</v>
      </c>
      <c r="O62" s="37">
        <f t="shared" ca="1" si="3"/>
        <v>51.75663099650103</v>
      </c>
      <c r="P62" s="37">
        <f t="shared" ca="1" si="0"/>
        <v>0</v>
      </c>
      <c r="Q62" s="37">
        <f t="shared" ca="1" si="1"/>
        <v>12.014245687052119</v>
      </c>
      <c r="R62" s="37">
        <f t="shared" ca="1" si="2"/>
        <v>0</v>
      </c>
      <c r="T62" s="39">
        <f t="shared" ca="1" si="4"/>
        <v>-64</v>
      </c>
    </row>
    <row r="63" spans="3:20">
      <c r="C63">
        <f t="shared" si="5"/>
        <v>2016</v>
      </c>
      <c r="D63">
        <f t="shared" si="6"/>
        <v>9</v>
      </c>
      <c r="E63" s="36">
        <f ca="1">OFFSET(values!P$49,$D63,0)</f>
        <v>0.7583333333333333</v>
      </c>
      <c r="F63" s="36">
        <f ca="1">OFFSET(values!Q$49,$D63,0)</f>
        <v>0</v>
      </c>
      <c r="G63" s="36">
        <f ca="1">OFFSET(values!R$49,$D63,0)</f>
        <v>0.80263157894736847</v>
      </c>
      <c r="H63" s="36">
        <f ca="1">OFFSET(values!S$49,$D63,0)</f>
        <v>0</v>
      </c>
      <c r="J63" s="37">
        <f>IF(ISERROR(HLOOKUP(C63,'exogenous demand adjustment'!$N$2:$V$31,30,FALSE)),J62,HLOOKUP(C63,'exogenous demand adjustment'!$N$2:$V$31,30,FALSE))</f>
        <v>53695.640226917494</v>
      </c>
      <c r="K63" s="37">
        <f>IF(ISERROR(HLOOKUP(C63,'exogenous demand adjustment'!$C$2:$K$31,30,FALSE)),K62,HLOOKUP(C63,'exogenous demand adjustment'!$C$2:$K$31,30,FALSE))</f>
        <v>50901.979339930345</v>
      </c>
      <c r="L63" s="37">
        <f>IF(ISERROR(HLOOKUP(C63,'exogenous demand adjustment'!$N$2:$V$51,50,FALSE)),L62,HLOOKUP(C63,'exogenous demand adjustment'!$N$2:$V$51,50,FALSE))</f>
        <v>12366.808201570579</v>
      </c>
      <c r="M63" s="37">
        <f>IF(ISERROR(HLOOKUP(C63,'exogenous demand adjustment'!$C$2:$K$51,50,FALSE)),M62,HLOOKUP(C63,'exogenous demand adjustment'!$C$2:$K$51,50,FALSE))</f>
        <v>4260.1662155457334</v>
      </c>
      <c r="O63" s="37">
        <f t="shared" ca="1" si="3"/>
        <v>40.71919383874576</v>
      </c>
      <c r="P63" s="37">
        <f t="shared" ca="1" si="0"/>
        <v>0</v>
      </c>
      <c r="Q63" s="37">
        <f t="shared" ca="1" si="1"/>
        <v>9.9259907933658589</v>
      </c>
      <c r="R63" s="37">
        <f t="shared" ca="1" si="2"/>
        <v>0</v>
      </c>
      <c r="T63" s="39">
        <f t="shared" ca="1" si="4"/>
        <v>-51</v>
      </c>
    </row>
    <row r="64" spans="3:20">
      <c r="C64">
        <f t="shared" si="5"/>
        <v>2016</v>
      </c>
      <c r="D64">
        <f t="shared" si="6"/>
        <v>10</v>
      </c>
      <c r="E64" s="36">
        <f ca="1">OFFSET(values!P$49,$D64,0)</f>
        <v>0</v>
      </c>
      <c r="F64" s="36">
        <f ca="1">OFFSET(values!Q$49,$D64,0)</f>
        <v>0</v>
      </c>
      <c r="G64" s="36">
        <f ca="1">OFFSET(values!R$49,$D64,0)</f>
        <v>0</v>
      </c>
      <c r="H64" s="36">
        <f ca="1">OFFSET(values!S$49,$D64,0)</f>
        <v>0</v>
      </c>
      <c r="J64" s="37">
        <f>IF(ISERROR(HLOOKUP(C64,'exogenous demand adjustment'!$N$2:$V$31,30,FALSE)),J63,HLOOKUP(C64,'exogenous demand adjustment'!$N$2:$V$31,30,FALSE))</f>
        <v>53695.640226917494</v>
      </c>
      <c r="K64" s="37">
        <f>IF(ISERROR(HLOOKUP(C64,'exogenous demand adjustment'!$C$2:$K$31,30,FALSE)),K63,HLOOKUP(C64,'exogenous demand adjustment'!$C$2:$K$31,30,FALSE))</f>
        <v>50901.979339930345</v>
      </c>
      <c r="L64" s="37">
        <f>IF(ISERROR(HLOOKUP(C64,'exogenous demand adjustment'!$N$2:$V$51,50,FALSE)),L63,HLOOKUP(C64,'exogenous demand adjustment'!$N$2:$V$51,50,FALSE))</f>
        <v>12366.808201570579</v>
      </c>
      <c r="M64" s="37">
        <f>IF(ISERROR(HLOOKUP(C64,'exogenous demand adjustment'!$C$2:$K$51,50,FALSE)),M63,HLOOKUP(C64,'exogenous demand adjustment'!$C$2:$K$51,50,FALSE))</f>
        <v>4260.1662155457334</v>
      </c>
      <c r="O64" s="37">
        <f t="shared" ca="1" si="3"/>
        <v>0</v>
      </c>
      <c r="P64" s="37">
        <f t="shared" ca="1" si="0"/>
        <v>0</v>
      </c>
      <c r="Q64" s="37">
        <f t="shared" ca="1" si="1"/>
        <v>0</v>
      </c>
      <c r="R64" s="37">
        <f t="shared" ca="1" si="2"/>
        <v>0</v>
      </c>
      <c r="T64" s="39">
        <f t="shared" ca="1" si="4"/>
        <v>0</v>
      </c>
    </row>
    <row r="65" spans="3:20">
      <c r="C65">
        <f t="shared" si="5"/>
        <v>2016</v>
      </c>
      <c r="D65">
        <f t="shared" si="6"/>
        <v>11</v>
      </c>
      <c r="E65" s="36">
        <f ca="1">OFFSET(values!P$49,$D65,0)</f>
        <v>0</v>
      </c>
      <c r="F65" s="36">
        <f ca="1">OFFSET(values!Q$49,$D65,0)</f>
        <v>0</v>
      </c>
      <c r="G65" s="36">
        <f ca="1">OFFSET(values!R$49,$D65,0)</f>
        <v>0</v>
      </c>
      <c r="H65" s="36">
        <f ca="1">OFFSET(values!S$49,$D65,0)</f>
        <v>0</v>
      </c>
      <c r="J65" s="37">
        <f>IF(ISERROR(HLOOKUP(C65,'exogenous demand adjustment'!$N$2:$V$31,30,FALSE)),J64,HLOOKUP(C65,'exogenous demand adjustment'!$N$2:$V$31,30,FALSE))</f>
        <v>53695.640226917494</v>
      </c>
      <c r="K65" s="37">
        <f>IF(ISERROR(HLOOKUP(C65,'exogenous demand adjustment'!$C$2:$K$31,30,FALSE)),K64,HLOOKUP(C65,'exogenous demand adjustment'!$C$2:$K$31,30,FALSE))</f>
        <v>50901.979339930345</v>
      </c>
      <c r="L65" s="37">
        <f>IF(ISERROR(HLOOKUP(C65,'exogenous demand adjustment'!$N$2:$V$51,50,FALSE)),L64,HLOOKUP(C65,'exogenous demand adjustment'!$N$2:$V$51,50,FALSE))</f>
        <v>12366.808201570579</v>
      </c>
      <c r="M65" s="37">
        <f>IF(ISERROR(HLOOKUP(C65,'exogenous demand adjustment'!$C$2:$K$51,50,FALSE)),M64,HLOOKUP(C65,'exogenous demand adjustment'!$C$2:$K$51,50,FALSE))</f>
        <v>4260.1662155457334</v>
      </c>
      <c r="O65" s="37">
        <f t="shared" ca="1" si="3"/>
        <v>0</v>
      </c>
      <c r="P65" s="37">
        <f t="shared" ca="1" si="0"/>
        <v>0</v>
      </c>
      <c r="Q65" s="37">
        <f t="shared" ca="1" si="1"/>
        <v>0</v>
      </c>
      <c r="R65" s="37">
        <f t="shared" ca="1" si="2"/>
        <v>0</v>
      </c>
      <c r="T65" s="39">
        <f t="shared" ca="1" si="4"/>
        <v>0</v>
      </c>
    </row>
    <row r="66" spans="3:20">
      <c r="C66">
        <f t="shared" si="5"/>
        <v>2016</v>
      </c>
      <c r="D66">
        <f t="shared" si="6"/>
        <v>12</v>
      </c>
      <c r="E66" s="36">
        <f ca="1">OFFSET(values!P$49,$D66,0)</f>
        <v>0</v>
      </c>
      <c r="F66" s="36">
        <f ca="1">OFFSET(values!Q$49,$D66,0)</f>
        <v>0.89855072463768115</v>
      </c>
      <c r="G66" s="36">
        <f ca="1">OFFSET(values!R$49,$D66,0)</f>
        <v>0</v>
      </c>
      <c r="H66" s="36">
        <f ca="1">OFFSET(values!S$49,$D66,0)</f>
        <v>0.86131386861313863</v>
      </c>
      <c r="J66" s="37">
        <f>IF(ISERROR(HLOOKUP(C66,'exogenous demand adjustment'!$N$2:$V$31,30,FALSE)),J65,HLOOKUP(C66,'exogenous demand adjustment'!$N$2:$V$31,30,FALSE))</f>
        <v>53695.640226917494</v>
      </c>
      <c r="K66" s="37">
        <f>IF(ISERROR(HLOOKUP(C66,'exogenous demand adjustment'!$C$2:$K$31,30,FALSE)),K65,HLOOKUP(C66,'exogenous demand adjustment'!$C$2:$K$31,30,FALSE))</f>
        <v>50901.979339930345</v>
      </c>
      <c r="L66" s="37">
        <f>IF(ISERROR(HLOOKUP(C66,'exogenous demand adjustment'!$N$2:$V$51,50,FALSE)),L65,HLOOKUP(C66,'exogenous demand adjustment'!$N$2:$V$51,50,FALSE))</f>
        <v>12366.808201570579</v>
      </c>
      <c r="M66" s="37">
        <f>IF(ISERROR(HLOOKUP(C66,'exogenous demand adjustment'!$C$2:$K$51,50,FALSE)),M65,HLOOKUP(C66,'exogenous demand adjustment'!$C$2:$K$51,50,FALSE))</f>
        <v>4260.1662155457334</v>
      </c>
      <c r="O66" s="37">
        <f t="shared" ca="1" si="3"/>
        <v>0</v>
      </c>
      <c r="P66" s="37">
        <f t="shared" ca="1" si="0"/>
        <v>45.73801042138669</v>
      </c>
      <c r="Q66" s="37">
        <f t="shared" ca="1" si="1"/>
        <v>0</v>
      </c>
      <c r="R66" s="37">
        <f t="shared" ca="1" si="2"/>
        <v>3.66934024404669</v>
      </c>
      <c r="T66" s="39">
        <f t="shared" ca="1" si="4"/>
        <v>-49</v>
      </c>
    </row>
    <row r="67" spans="3:20">
      <c r="C67">
        <f t="shared" si="5"/>
        <v>2017</v>
      </c>
      <c r="D67">
        <f t="shared" si="6"/>
        <v>1</v>
      </c>
      <c r="E67" s="36">
        <f ca="1">OFFSET(values!P$49,$D67,0)</f>
        <v>0</v>
      </c>
      <c r="F67" s="36">
        <f ca="1">OFFSET(values!Q$49,$D67,0)</f>
        <v>1</v>
      </c>
      <c r="G67" s="36">
        <f ca="1">OFFSET(values!R$49,$D67,0)</f>
        <v>0</v>
      </c>
      <c r="H67" s="36">
        <f ca="1">OFFSET(values!S$49,$D67,0)</f>
        <v>1</v>
      </c>
      <c r="J67" s="37">
        <f>IF(ISERROR(HLOOKUP(C67,'exogenous demand adjustment'!$N$2:$V$31,30,FALSE)),J66,HLOOKUP(C67,'exogenous demand adjustment'!$N$2:$V$31,30,FALSE))</f>
        <v>67017.204441917493</v>
      </c>
      <c r="K67" s="37">
        <f>IF(ISERROR(HLOOKUP(C67,'exogenous demand adjustment'!$C$2:$K$31,30,FALSE)),K66,HLOOKUP(C67,'exogenous demand adjustment'!$C$2:$K$31,30,FALSE))</f>
        <v>64039.58305743034</v>
      </c>
      <c r="L67" s="37">
        <f>IF(ISERROR(HLOOKUP(C67,'exogenous demand adjustment'!$N$2:$V$51,50,FALSE)),L66,HLOOKUP(C67,'exogenous demand adjustment'!$N$2:$V$51,50,FALSE))</f>
        <v>15804.769949320438</v>
      </c>
      <c r="M67" s="37">
        <f>IF(ISERROR(HLOOKUP(C67,'exogenous demand adjustment'!$C$2:$K$51,50,FALSE)),M66,HLOOKUP(C67,'exogenous demand adjustment'!$C$2:$K$51,50,FALSE))</f>
        <v>5273.7412104041341</v>
      </c>
      <c r="O67" s="37">
        <f t="shared" ca="1" si="3"/>
        <v>0</v>
      </c>
      <c r="P67" s="37">
        <f t="shared" ca="1" si="0"/>
        <v>64.039583057430335</v>
      </c>
      <c r="Q67" s="37">
        <f t="shared" ca="1" si="1"/>
        <v>0</v>
      </c>
      <c r="R67" s="37">
        <f t="shared" ca="1" si="2"/>
        <v>5.2737412104041343</v>
      </c>
      <c r="T67" s="39">
        <f t="shared" ca="1" si="4"/>
        <v>-69</v>
      </c>
    </row>
    <row r="68" spans="3:20">
      <c r="C68">
        <f t="shared" si="5"/>
        <v>2017</v>
      </c>
      <c r="D68">
        <f t="shared" si="6"/>
        <v>2</v>
      </c>
      <c r="E68" s="36">
        <f ca="1">OFFSET(values!P$49,$D68,0)</f>
        <v>0</v>
      </c>
      <c r="F68" s="36">
        <f ca="1">OFFSET(values!Q$49,$D68,0)</f>
        <v>0.75362318840579712</v>
      </c>
      <c r="G68" s="36">
        <f ca="1">OFFSET(values!R$49,$D68,0)</f>
        <v>0</v>
      </c>
      <c r="H68" s="36">
        <f ca="1">OFFSET(values!S$49,$D68,0)</f>
        <v>0.67883211678832112</v>
      </c>
      <c r="J68" s="37">
        <f>IF(ISERROR(HLOOKUP(C68,'exogenous demand adjustment'!$N$2:$V$31,30,FALSE)),J67,HLOOKUP(C68,'exogenous demand adjustment'!$N$2:$V$31,30,FALSE))</f>
        <v>67017.204441917493</v>
      </c>
      <c r="K68" s="37">
        <f>IF(ISERROR(HLOOKUP(C68,'exogenous demand adjustment'!$C$2:$K$31,30,FALSE)),K67,HLOOKUP(C68,'exogenous demand adjustment'!$C$2:$K$31,30,FALSE))</f>
        <v>64039.58305743034</v>
      </c>
      <c r="L68" s="37">
        <f>IF(ISERROR(HLOOKUP(C68,'exogenous demand adjustment'!$N$2:$V$51,50,FALSE)),L67,HLOOKUP(C68,'exogenous demand adjustment'!$N$2:$V$51,50,FALSE))</f>
        <v>15804.769949320438</v>
      </c>
      <c r="M68" s="37">
        <f>IF(ISERROR(HLOOKUP(C68,'exogenous demand adjustment'!$C$2:$K$51,50,FALSE)),M67,HLOOKUP(C68,'exogenous demand adjustment'!$C$2:$K$51,50,FALSE))</f>
        <v>5273.7412104041341</v>
      </c>
      <c r="O68" s="37">
        <f t="shared" ca="1" si="3"/>
        <v>0</v>
      </c>
      <c r="P68" s="37">
        <f t="shared" ca="1" si="0"/>
        <v>48.261714767918512</v>
      </c>
      <c r="Q68" s="37">
        <f t="shared" ca="1" si="1"/>
        <v>0</v>
      </c>
      <c r="R68" s="37">
        <f t="shared" ca="1" si="2"/>
        <v>3.5799849092524409</v>
      </c>
      <c r="T68" s="39">
        <f t="shared" ca="1" si="4"/>
        <v>-52</v>
      </c>
    </row>
    <row r="69" spans="3:20">
      <c r="C69">
        <f t="shared" si="5"/>
        <v>2017</v>
      </c>
      <c r="D69">
        <f t="shared" si="6"/>
        <v>3</v>
      </c>
      <c r="E69" s="36">
        <f ca="1">OFFSET(values!P$49,$D69,0)</f>
        <v>0</v>
      </c>
      <c r="F69" s="36">
        <f ca="1">OFFSET(values!Q$49,$D69,0)</f>
        <v>0</v>
      </c>
      <c r="G69" s="36">
        <f ca="1">OFFSET(values!R$49,$D69,0)</f>
        <v>0</v>
      </c>
      <c r="H69" s="36">
        <f ca="1">OFFSET(values!S$49,$D69,0)</f>
        <v>0</v>
      </c>
      <c r="J69" s="37">
        <f>IF(ISERROR(HLOOKUP(C69,'exogenous demand adjustment'!$N$2:$V$31,30,FALSE)),J68,HLOOKUP(C69,'exogenous demand adjustment'!$N$2:$V$31,30,FALSE))</f>
        <v>67017.204441917493</v>
      </c>
      <c r="K69" s="37">
        <f>IF(ISERROR(HLOOKUP(C69,'exogenous demand adjustment'!$C$2:$K$31,30,FALSE)),K68,HLOOKUP(C69,'exogenous demand adjustment'!$C$2:$K$31,30,FALSE))</f>
        <v>64039.58305743034</v>
      </c>
      <c r="L69" s="37">
        <f>IF(ISERROR(HLOOKUP(C69,'exogenous demand adjustment'!$N$2:$V$51,50,FALSE)),L68,HLOOKUP(C69,'exogenous demand adjustment'!$N$2:$V$51,50,FALSE))</f>
        <v>15804.769949320438</v>
      </c>
      <c r="M69" s="37">
        <f>IF(ISERROR(HLOOKUP(C69,'exogenous demand adjustment'!$C$2:$K$51,50,FALSE)),M68,HLOOKUP(C69,'exogenous demand adjustment'!$C$2:$K$51,50,FALSE))</f>
        <v>5273.7412104041341</v>
      </c>
      <c r="O69" s="37">
        <f t="shared" ca="1" si="3"/>
        <v>0</v>
      </c>
      <c r="P69" s="37">
        <f t="shared" ca="1" si="0"/>
        <v>0</v>
      </c>
      <c r="Q69" s="37">
        <f t="shared" ca="1" si="1"/>
        <v>0</v>
      </c>
      <c r="R69" s="37">
        <f t="shared" ca="1" si="2"/>
        <v>0</v>
      </c>
      <c r="T69" s="39">
        <f t="shared" ca="1" si="4"/>
        <v>0</v>
      </c>
    </row>
    <row r="70" spans="3:20">
      <c r="C70">
        <f t="shared" si="5"/>
        <v>2017</v>
      </c>
      <c r="D70">
        <f t="shared" si="6"/>
        <v>4</v>
      </c>
      <c r="E70" s="36">
        <f ca="1">OFFSET(values!P$49,$D70,0)</f>
        <v>0</v>
      </c>
      <c r="F70" s="36">
        <f ca="1">OFFSET(values!Q$49,$D70,0)</f>
        <v>0</v>
      </c>
      <c r="G70" s="36">
        <f ca="1">OFFSET(values!R$49,$D70,0)</f>
        <v>0</v>
      </c>
      <c r="H70" s="36">
        <f ca="1">OFFSET(values!S$49,$D70,0)</f>
        <v>0</v>
      </c>
      <c r="J70" s="37">
        <f>IF(ISERROR(HLOOKUP(C70,'exogenous demand adjustment'!$N$2:$V$31,30,FALSE)),J69,HLOOKUP(C70,'exogenous demand adjustment'!$N$2:$V$31,30,FALSE))</f>
        <v>67017.204441917493</v>
      </c>
      <c r="K70" s="37">
        <f>IF(ISERROR(HLOOKUP(C70,'exogenous demand adjustment'!$C$2:$K$31,30,FALSE)),K69,HLOOKUP(C70,'exogenous demand adjustment'!$C$2:$K$31,30,FALSE))</f>
        <v>64039.58305743034</v>
      </c>
      <c r="L70" s="37">
        <f>IF(ISERROR(HLOOKUP(C70,'exogenous demand adjustment'!$N$2:$V$51,50,FALSE)),L69,HLOOKUP(C70,'exogenous demand adjustment'!$N$2:$V$51,50,FALSE))</f>
        <v>15804.769949320438</v>
      </c>
      <c r="M70" s="37">
        <f>IF(ISERROR(HLOOKUP(C70,'exogenous demand adjustment'!$C$2:$K$51,50,FALSE)),M69,HLOOKUP(C70,'exogenous demand adjustment'!$C$2:$K$51,50,FALSE))</f>
        <v>5273.7412104041341</v>
      </c>
      <c r="O70" s="37">
        <f t="shared" ca="1" si="3"/>
        <v>0</v>
      </c>
      <c r="P70" s="37">
        <f t="shared" ca="1" si="0"/>
        <v>0</v>
      </c>
      <c r="Q70" s="37">
        <f t="shared" ca="1" si="1"/>
        <v>0</v>
      </c>
      <c r="R70" s="37">
        <f t="shared" ca="1" si="2"/>
        <v>0</v>
      </c>
      <c r="T70" s="39">
        <f t="shared" ca="1" si="4"/>
        <v>0</v>
      </c>
    </row>
    <row r="71" spans="3:20">
      <c r="C71">
        <f t="shared" si="5"/>
        <v>2017</v>
      </c>
      <c r="D71">
        <f t="shared" si="6"/>
        <v>5</v>
      </c>
      <c r="E71" s="36">
        <f ca="1">OFFSET(values!P$49,$D71,0)</f>
        <v>0.58333333333333337</v>
      </c>
      <c r="F71" s="36">
        <f ca="1">OFFSET(values!Q$49,$D71,0)</f>
        <v>0</v>
      </c>
      <c r="G71" s="36">
        <f ca="1">OFFSET(values!R$49,$D71,0)</f>
        <v>0.65350877192982459</v>
      </c>
      <c r="H71" s="36">
        <f ca="1">OFFSET(values!S$49,$D71,0)</f>
        <v>0</v>
      </c>
      <c r="J71" s="37">
        <f>IF(ISERROR(HLOOKUP(C71,'exogenous demand adjustment'!$N$2:$V$31,30,FALSE)),J70,HLOOKUP(C71,'exogenous demand adjustment'!$N$2:$V$31,30,FALSE))</f>
        <v>67017.204441917493</v>
      </c>
      <c r="K71" s="37">
        <f>IF(ISERROR(HLOOKUP(C71,'exogenous demand adjustment'!$C$2:$K$31,30,FALSE)),K70,HLOOKUP(C71,'exogenous demand adjustment'!$C$2:$K$31,30,FALSE))</f>
        <v>64039.58305743034</v>
      </c>
      <c r="L71" s="37">
        <f>IF(ISERROR(HLOOKUP(C71,'exogenous demand adjustment'!$N$2:$V$51,50,FALSE)),L70,HLOOKUP(C71,'exogenous demand adjustment'!$N$2:$V$51,50,FALSE))</f>
        <v>15804.769949320438</v>
      </c>
      <c r="M71" s="37">
        <f>IF(ISERROR(HLOOKUP(C71,'exogenous demand adjustment'!$C$2:$K$51,50,FALSE)),M70,HLOOKUP(C71,'exogenous demand adjustment'!$C$2:$K$51,50,FALSE))</f>
        <v>5273.7412104041341</v>
      </c>
      <c r="O71" s="37">
        <f t="shared" ca="1" si="3"/>
        <v>39.093369257785206</v>
      </c>
      <c r="P71" s="37">
        <f t="shared" ref="P71:P134" ca="1" si="7">F71*K71/1000</f>
        <v>0</v>
      </c>
      <c r="Q71" s="37">
        <f t="shared" ref="Q71:Q134" ca="1" si="8">G71*L71/1000</f>
        <v>10.328555800213795</v>
      </c>
      <c r="R71" s="37">
        <f t="shared" ref="R71:R134" ca="1" si="9">H71*M71/1000</f>
        <v>0</v>
      </c>
      <c r="T71" s="39">
        <f t="shared" ca="1" si="4"/>
        <v>-49</v>
      </c>
    </row>
    <row r="72" spans="3:20">
      <c r="C72">
        <f t="shared" si="5"/>
        <v>2017</v>
      </c>
      <c r="D72">
        <f t="shared" si="6"/>
        <v>6</v>
      </c>
      <c r="E72" s="36">
        <f ca="1">OFFSET(values!P$49,$D72,0)</f>
        <v>0.91111111111111109</v>
      </c>
      <c r="F72" s="36">
        <f ca="1">OFFSET(values!Q$49,$D72,0)</f>
        <v>0</v>
      </c>
      <c r="G72" s="36">
        <f ca="1">OFFSET(values!R$49,$D72,0)</f>
        <v>0.92982456140350878</v>
      </c>
      <c r="H72" s="36">
        <f ca="1">OFFSET(values!S$49,$D72,0)</f>
        <v>0</v>
      </c>
      <c r="J72" s="37">
        <f>IF(ISERROR(HLOOKUP(C72,'exogenous demand adjustment'!$N$2:$V$31,30,FALSE)),J71,HLOOKUP(C72,'exogenous demand adjustment'!$N$2:$V$31,30,FALSE))</f>
        <v>67017.204441917493</v>
      </c>
      <c r="K72" s="37">
        <f>IF(ISERROR(HLOOKUP(C72,'exogenous demand adjustment'!$C$2:$K$31,30,FALSE)),K71,HLOOKUP(C72,'exogenous demand adjustment'!$C$2:$K$31,30,FALSE))</f>
        <v>64039.58305743034</v>
      </c>
      <c r="L72" s="37">
        <f>IF(ISERROR(HLOOKUP(C72,'exogenous demand adjustment'!$N$2:$V$51,50,FALSE)),L71,HLOOKUP(C72,'exogenous demand adjustment'!$N$2:$V$51,50,FALSE))</f>
        <v>15804.769949320438</v>
      </c>
      <c r="M72" s="37">
        <f>IF(ISERROR(HLOOKUP(C72,'exogenous demand adjustment'!$C$2:$K$51,50,FALSE)),M71,HLOOKUP(C72,'exogenous demand adjustment'!$C$2:$K$51,50,FALSE))</f>
        <v>5273.7412104041341</v>
      </c>
      <c r="O72" s="37">
        <f t="shared" ref="O72:O135" ca="1" si="10">E72*J72/1000</f>
        <v>61.060119602635936</v>
      </c>
      <c r="P72" s="37">
        <f t="shared" ca="1" si="7"/>
        <v>0</v>
      </c>
      <c r="Q72" s="37">
        <f t="shared" ca="1" si="8"/>
        <v>14.695663286210232</v>
      </c>
      <c r="R72" s="37">
        <f t="shared" ca="1" si="9"/>
        <v>0</v>
      </c>
      <c r="T72" s="39">
        <f t="shared" ref="T72:T135" ca="1" si="11">-ROUND(SUM(O72:R72),0)</f>
        <v>-76</v>
      </c>
    </row>
    <row r="73" spans="3:20">
      <c r="C73">
        <f t="shared" ref="C73:C136" si="12">IF(D73=1,C72+1,C72)</f>
        <v>2017</v>
      </c>
      <c r="D73">
        <f t="shared" ref="D73:D136" si="13">IF(D72=12,1,D72+1)</f>
        <v>7</v>
      </c>
      <c r="E73" s="36">
        <f ca="1">OFFSET(values!P$49,$D73,0)</f>
        <v>1</v>
      </c>
      <c r="F73" s="36">
        <f ca="1">OFFSET(values!Q$49,$D73,0)</f>
        <v>0</v>
      </c>
      <c r="G73" s="36">
        <f ca="1">OFFSET(values!R$49,$D73,0)</f>
        <v>1</v>
      </c>
      <c r="H73" s="36">
        <f ca="1">OFFSET(values!S$49,$D73,0)</f>
        <v>0</v>
      </c>
      <c r="J73" s="37">
        <f>IF(ISERROR(HLOOKUP(C73,'exogenous demand adjustment'!$N$2:$V$31,30,FALSE)),J72,HLOOKUP(C73,'exogenous demand adjustment'!$N$2:$V$31,30,FALSE))</f>
        <v>67017.204441917493</v>
      </c>
      <c r="K73" s="37">
        <f>IF(ISERROR(HLOOKUP(C73,'exogenous demand adjustment'!$C$2:$K$31,30,FALSE)),K72,HLOOKUP(C73,'exogenous demand adjustment'!$C$2:$K$31,30,FALSE))</f>
        <v>64039.58305743034</v>
      </c>
      <c r="L73" s="37">
        <f>IF(ISERROR(HLOOKUP(C73,'exogenous demand adjustment'!$N$2:$V$51,50,FALSE)),L72,HLOOKUP(C73,'exogenous demand adjustment'!$N$2:$V$51,50,FALSE))</f>
        <v>15804.769949320438</v>
      </c>
      <c r="M73" s="37">
        <f>IF(ISERROR(HLOOKUP(C73,'exogenous demand adjustment'!$C$2:$K$51,50,FALSE)),M72,HLOOKUP(C73,'exogenous demand adjustment'!$C$2:$K$51,50,FALSE))</f>
        <v>5273.7412104041341</v>
      </c>
      <c r="O73" s="37">
        <f t="shared" ca="1" si="10"/>
        <v>67.017204441917499</v>
      </c>
      <c r="P73" s="37">
        <f t="shared" ca="1" si="7"/>
        <v>0</v>
      </c>
      <c r="Q73" s="37">
        <f t="shared" ca="1" si="8"/>
        <v>15.804769949320438</v>
      </c>
      <c r="R73" s="37">
        <f t="shared" ca="1" si="9"/>
        <v>0</v>
      </c>
      <c r="T73" s="39">
        <f t="shared" ca="1" si="11"/>
        <v>-83</v>
      </c>
    </row>
    <row r="74" spans="3:20">
      <c r="C74">
        <f t="shared" si="12"/>
        <v>2017</v>
      </c>
      <c r="D74">
        <f t="shared" si="13"/>
        <v>8</v>
      </c>
      <c r="E74" s="36">
        <f ca="1">OFFSET(values!P$49,$D74,0)</f>
        <v>0.96388888888888891</v>
      </c>
      <c r="F74" s="36">
        <f ca="1">OFFSET(values!Q$49,$D74,0)</f>
        <v>0</v>
      </c>
      <c r="G74" s="36">
        <f ca="1">OFFSET(values!R$49,$D74,0)</f>
        <v>0.97149122807017541</v>
      </c>
      <c r="H74" s="36">
        <f ca="1">OFFSET(values!S$49,$D74,0)</f>
        <v>0</v>
      </c>
      <c r="J74" s="37">
        <f>IF(ISERROR(HLOOKUP(C74,'exogenous demand adjustment'!$N$2:$V$31,30,FALSE)),J73,HLOOKUP(C74,'exogenous demand adjustment'!$N$2:$V$31,30,FALSE))</f>
        <v>67017.204441917493</v>
      </c>
      <c r="K74" s="37">
        <f>IF(ISERROR(HLOOKUP(C74,'exogenous demand adjustment'!$C$2:$K$31,30,FALSE)),K73,HLOOKUP(C74,'exogenous demand adjustment'!$C$2:$K$31,30,FALSE))</f>
        <v>64039.58305743034</v>
      </c>
      <c r="L74" s="37">
        <f>IF(ISERROR(HLOOKUP(C74,'exogenous demand adjustment'!$N$2:$V$51,50,FALSE)),L73,HLOOKUP(C74,'exogenous demand adjustment'!$N$2:$V$51,50,FALSE))</f>
        <v>15804.769949320438</v>
      </c>
      <c r="M74" s="37">
        <f>IF(ISERROR(HLOOKUP(C74,'exogenous demand adjustment'!$C$2:$K$51,50,FALSE)),M73,HLOOKUP(C74,'exogenous demand adjustment'!$C$2:$K$51,50,FALSE))</f>
        <v>5273.7412104041341</v>
      </c>
      <c r="O74" s="37">
        <f t="shared" ca="1" si="10"/>
        <v>64.597138725959354</v>
      </c>
      <c r="P74" s="37">
        <f t="shared" ca="1" si="7"/>
        <v>0</v>
      </c>
      <c r="Q74" s="37">
        <f t="shared" ca="1" si="8"/>
        <v>15.354195367431915</v>
      </c>
      <c r="R74" s="37">
        <f t="shared" ca="1" si="9"/>
        <v>0</v>
      </c>
      <c r="T74" s="39">
        <f t="shared" ca="1" si="11"/>
        <v>-80</v>
      </c>
    </row>
    <row r="75" spans="3:20">
      <c r="C75">
        <f t="shared" si="12"/>
        <v>2017</v>
      </c>
      <c r="D75">
        <f t="shared" si="13"/>
        <v>9</v>
      </c>
      <c r="E75" s="36">
        <f ca="1">OFFSET(values!P$49,$D75,0)</f>
        <v>0.7583333333333333</v>
      </c>
      <c r="F75" s="36">
        <f ca="1">OFFSET(values!Q$49,$D75,0)</f>
        <v>0</v>
      </c>
      <c r="G75" s="36">
        <f ca="1">OFFSET(values!R$49,$D75,0)</f>
        <v>0.80263157894736847</v>
      </c>
      <c r="H75" s="36">
        <f ca="1">OFFSET(values!S$49,$D75,0)</f>
        <v>0</v>
      </c>
      <c r="J75" s="37">
        <f>IF(ISERROR(HLOOKUP(C75,'exogenous demand adjustment'!$N$2:$V$31,30,FALSE)),J74,HLOOKUP(C75,'exogenous demand adjustment'!$N$2:$V$31,30,FALSE))</f>
        <v>67017.204441917493</v>
      </c>
      <c r="K75" s="37">
        <f>IF(ISERROR(HLOOKUP(C75,'exogenous demand adjustment'!$C$2:$K$31,30,FALSE)),K74,HLOOKUP(C75,'exogenous demand adjustment'!$C$2:$K$31,30,FALSE))</f>
        <v>64039.58305743034</v>
      </c>
      <c r="L75" s="37">
        <f>IF(ISERROR(HLOOKUP(C75,'exogenous demand adjustment'!$N$2:$V$51,50,FALSE)),L74,HLOOKUP(C75,'exogenous demand adjustment'!$N$2:$V$51,50,FALSE))</f>
        <v>15804.769949320438</v>
      </c>
      <c r="M75" s="37">
        <f>IF(ISERROR(HLOOKUP(C75,'exogenous demand adjustment'!$C$2:$K$51,50,FALSE)),M74,HLOOKUP(C75,'exogenous demand adjustment'!$C$2:$K$51,50,FALSE))</f>
        <v>5273.7412104041341</v>
      </c>
      <c r="O75" s="37">
        <f t="shared" ca="1" si="10"/>
        <v>50.821380035120761</v>
      </c>
      <c r="P75" s="37">
        <f t="shared" ca="1" si="7"/>
        <v>0</v>
      </c>
      <c r="Q75" s="37">
        <f t="shared" ca="1" si="8"/>
        <v>12.685407459322983</v>
      </c>
      <c r="R75" s="37">
        <f t="shared" ca="1" si="9"/>
        <v>0</v>
      </c>
      <c r="T75" s="39">
        <f t="shared" ca="1" si="11"/>
        <v>-64</v>
      </c>
    </row>
    <row r="76" spans="3:20">
      <c r="C76">
        <f t="shared" si="12"/>
        <v>2017</v>
      </c>
      <c r="D76">
        <f t="shared" si="13"/>
        <v>10</v>
      </c>
      <c r="E76" s="36">
        <f ca="1">OFFSET(values!P$49,$D76,0)</f>
        <v>0</v>
      </c>
      <c r="F76" s="36">
        <f ca="1">OFFSET(values!Q$49,$D76,0)</f>
        <v>0</v>
      </c>
      <c r="G76" s="36">
        <f ca="1">OFFSET(values!R$49,$D76,0)</f>
        <v>0</v>
      </c>
      <c r="H76" s="36">
        <f ca="1">OFFSET(values!S$49,$D76,0)</f>
        <v>0</v>
      </c>
      <c r="J76" s="37">
        <f>IF(ISERROR(HLOOKUP(C76,'exogenous demand adjustment'!$N$2:$V$31,30,FALSE)),J75,HLOOKUP(C76,'exogenous demand adjustment'!$N$2:$V$31,30,FALSE))</f>
        <v>67017.204441917493</v>
      </c>
      <c r="K76" s="37">
        <f>IF(ISERROR(HLOOKUP(C76,'exogenous demand adjustment'!$C$2:$K$31,30,FALSE)),K75,HLOOKUP(C76,'exogenous demand adjustment'!$C$2:$K$31,30,FALSE))</f>
        <v>64039.58305743034</v>
      </c>
      <c r="L76" s="37">
        <f>IF(ISERROR(HLOOKUP(C76,'exogenous demand adjustment'!$N$2:$V$51,50,FALSE)),L75,HLOOKUP(C76,'exogenous demand adjustment'!$N$2:$V$51,50,FALSE))</f>
        <v>15804.769949320438</v>
      </c>
      <c r="M76" s="37">
        <f>IF(ISERROR(HLOOKUP(C76,'exogenous demand adjustment'!$C$2:$K$51,50,FALSE)),M75,HLOOKUP(C76,'exogenous demand adjustment'!$C$2:$K$51,50,FALSE))</f>
        <v>5273.7412104041341</v>
      </c>
      <c r="O76" s="37">
        <f t="shared" ca="1" si="10"/>
        <v>0</v>
      </c>
      <c r="P76" s="37">
        <f t="shared" ca="1" si="7"/>
        <v>0</v>
      </c>
      <c r="Q76" s="37">
        <f t="shared" ca="1" si="8"/>
        <v>0</v>
      </c>
      <c r="R76" s="37">
        <f t="shared" ca="1" si="9"/>
        <v>0</v>
      </c>
      <c r="T76" s="39">
        <f t="shared" ca="1" si="11"/>
        <v>0</v>
      </c>
    </row>
    <row r="77" spans="3:20">
      <c r="C77">
        <f t="shared" si="12"/>
        <v>2017</v>
      </c>
      <c r="D77">
        <f t="shared" si="13"/>
        <v>11</v>
      </c>
      <c r="E77" s="36">
        <f ca="1">OFFSET(values!P$49,$D77,0)</f>
        <v>0</v>
      </c>
      <c r="F77" s="36">
        <f ca="1">OFFSET(values!Q$49,$D77,0)</f>
        <v>0</v>
      </c>
      <c r="G77" s="36">
        <f ca="1">OFFSET(values!R$49,$D77,0)</f>
        <v>0</v>
      </c>
      <c r="H77" s="36">
        <f ca="1">OFFSET(values!S$49,$D77,0)</f>
        <v>0</v>
      </c>
      <c r="J77" s="37">
        <f>IF(ISERROR(HLOOKUP(C77,'exogenous demand adjustment'!$N$2:$V$31,30,FALSE)),J76,HLOOKUP(C77,'exogenous demand adjustment'!$N$2:$V$31,30,FALSE))</f>
        <v>67017.204441917493</v>
      </c>
      <c r="K77" s="37">
        <f>IF(ISERROR(HLOOKUP(C77,'exogenous demand adjustment'!$C$2:$K$31,30,FALSE)),K76,HLOOKUP(C77,'exogenous demand adjustment'!$C$2:$K$31,30,FALSE))</f>
        <v>64039.58305743034</v>
      </c>
      <c r="L77" s="37">
        <f>IF(ISERROR(HLOOKUP(C77,'exogenous demand adjustment'!$N$2:$V$51,50,FALSE)),L76,HLOOKUP(C77,'exogenous demand adjustment'!$N$2:$V$51,50,FALSE))</f>
        <v>15804.769949320438</v>
      </c>
      <c r="M77" s="37">
        <f>IF(ISERROR(HLOOKUP(C77,'exogenous demand adjustment'!$C$2:$K$51,50,FALSE)),M76,HLOOKUP(C77,'exogenous demand adjustment'!$C$2:$K$51,50,FALSE))</f>
        <v>5273.7412104041341</v>
      </c>
      <c r="O77" s="37">
        <f t="shared" ca="1" si="10"/>
        <v>0</v>
      </c>
      <c r="P77" s="37">
        <f t="shared" ca="1" si="7"/>
        <v>0</v>
      </c>
      <c r="Q77" s="37">
        <f t="shared" ca="1" si="8"/>
        <v>0</v>
      </c>
      <c r="R77" s="37">
        <f t="shared" ca="1" si="9"/>
        <v>0</v>
      </c>
      <c r="T77" s="39">
        <f t="shared" ca="1" si="11"/>
        <v>0</v>
      </c>
    </row>
    <row r="78" spans="3:20">
      <c r="C78">
        <f t="shared" si="12"/>
        <v>2017</v>
      </c>
      <c r="D78">
        <f t="shared" si="13"/>
        <v>12</v>
      </c>
      <c r="E78" s="36">
        <f ca="1">OFFSET(values!P$49,$D78,0)</f>
        <v>0</v>
      </c>
      <c r="F78" s="36">
        <f ca="1">OFFSET(values!Q$49,$D78,0)</f>
        <v>0.89855072463768115</v>
      </c>
      <c r="G78" s="36">
        <f ca="1">OFFSET(values!R$49,$D78,0)</f>
        <v>0</v>
      </c>
      <c r="H78" s="36">
        <f ca="1">OFFSET(values!S$49,$D78,0)</f>
        <v>0.86131386861313863</v>
      </c>
      <c r="J78" s="37">
        <f>IF(ISERROR(HLOOKUP(C78,'exogenous demand adjustment'!$N$2:$V$31,30,FALSE)),J77,HLOOKUP(C78,'exogenous demand adjustment'!$N$2:$V$31,30,FALSE))</f>
        <v>67017.204441917493</v>
      </c>
      <c r="K78" s="37">
        <f>IF(ISERROR(HLOOKUP(C78,'exogenous demand adjustment'!$C$2:$K$31,30,FALSE)),K77,HLOOKUP(C78,'exogenous demand adjustment'!$C$2:$K$31,30,FALSE))</f>
        <v>64039.58305743034</v>
      </c>
      <c r="L78" s="37">
        <f>IF(ISERROR(HLOOKUP(C78,'exogenous demand adjustment'!$N$2:$V$51,50,FALSE)),L77,HLOOKUP(C78,'exogenous demand adjustment'!$N$2:$V$51,50,FALSE))</f>
        <v>15804.769949320438</v>
      </c>
      <c r="M78" s="37">
        <f>IF(ISERROR(HLOOKUP(C78,'exogenous demand adjustment'!$C$2:$K$51,50,FALSE)),M77,HLOOKUP(C78,'exogenous demand adjustment'!$C$2:$K$51,50,FALSE))</f>
        <v>5273.7412104041341</v>
      </c>
      <c r="O78" s="37">
        <f t="shared" ca="1" si="10"/>
        <v>0</v>
      </c>
      <c r="P78" s="37">
        <f t="shared" ca="1" si="7"/>
        <v>57.542813761749002</v>
      </c>
      <c r="Q78" s="37">
        <f t="shared" ca="1" si="8"/>
        <v>0</v>
      </c>
      <c r="R78" s="37">
        <f t="shared" ca="1" si="9"/>
        <v>4.5423464439977215</v>
      </c>
      <c r="T78" s="39">
        <f t="shared" ca="1" si="11"/>
        <v>-62</v>
      </c>
    </row>
    <row r="79" spans="3:20">
      <c r="C79">
        <f t="shared" si="12"/>
        <v>2018</v>
      </c>
      <c r="D79">
        <f t="shared" si="13"/>
        <v>1</v>
      </c>
      <c r="E79" s="36">
        <f ca="1">OFFSET(values!P$49,$D79,0)</f>
        <v>0</v>
      </c>
      <c r="F79" s="36">
        <f ca="1">OFFSET(values!Q$49,$D79,0)</f>
        <v>1</v>
      </c>
      <c r="G79" s="36">
        <f ca="1">OFFSET(values!R$49,$D79,0)</f>
        <v>0</v>
      </c>
      <c r="H79" s="36">
        <f ca="1">OFFSET(values!S$49,$D79,0)</f>
        <v>1</v>
      </c>
      <c r="J79" s="37">
        <f>IF(ISERROR(HLOOKUP(C79,'exogenous demand adjustment'!$N$2:$V$31,30,FALSE)),J78,HLOOKUP(C79,'exogenous demand adjustment'!$N$2:$V$31,30,FALSE))</f>
        <v>78114.77855711749</v>
      </c>
      <c r="K79" s="37">
        <f>IF(ISERROR(HLOOKUP(C79,'exogenous demand adjustment'!$C$2:$K$31,30,FALSE)),K78,HLOOKUP(C79,'exogenous demand adjustment'!$C$2:$K$31,30,FALSE))</f>
        <v>75296.213562230347</v>
      </c>
      <c r="L79" s="37">
        <f>IF(ISERROR(HLOOKUP(C79,'exogenous demand adjustment'!$N$2:$V$51,50,FALSE)),L78,HLOOKUP(C79,'exogenous demand adjustment'!$N$2:$V$51,50,FALSE))</f>
        <v>19376.81096529666</v>
      </c>
      <c r="M79" s="37">
        <f>IF(ISERROR(HLOOKUP(C79,'exogenous demand adjustment'!$C$2:$K$51,50,FALSE)),M78,HLOOKUP(C79,'exogenous demand adjustment'!$C$2:$K$51,50,FALSE))</f>
        <v>6298.4019076809345</v>
      </c>
      <c r="O79" s="37">
        <f t="shared" ca="1" si="10"/>
        <v>0</v>
      </c>
      <c r="P79" s="37">
        <f t="shared" ca="1" si="7"/>
        <v>75.296213562230349</v>
      </c>
      <c r="Q79" s="37">
        <f t="shared" ca="1" si="8"/>
        <v>0</v>
      </c>
      <c r="R79" s="37">
        <f t="shared" ca="1" si="9"/>
        <v>6.2984019076809341</v>
      </c>
      <c r="T79" s="39">
        <f t="shared" ca="1" si="11"/>
        <v>-82</v>
      </c>
    </row>
    <row r="80" spans="3:20">
      <c r="C80">
        <f t="shared" si="12"/>
        <v>2018</v>
      </c>
      <c r="D80">
        <f t="shared" si="13"/>
        <v>2</v>
      </c>
      <c r="E80" s="36">
        <f ca="1">OFFSET(values!P$49,$D80,0)</f>
        <v>0</v>
      </c>
      <c r="F80" s="36">
        <f ca="1">OFFSET(values!Q$49,$D80,0)</f>
        <v>0.75362318840579712</v>
      </c>
      <c r="G80" s="36">
        <f ca="1">OFFSET(values!R$49,$D80,0)</f>
        <v>0</v>
      </c>
      <c r="H80" s="36">
        <f ca="1">OFFSET(values!S$49,$D80,0)</f>
        <v>0.67883211678832112</v>
      </c>
      <c r="J80" s="37">
        <f>IF(ISERROR(HLOOKUP(C80,'exogenous demand adjustment'!$N$2:$V$31,30,FALSE)),J79,HLOOKUP(C80,'exogenous demand adjustment'!$N$2:$V$31,30,FALSE))</f>
        <v>78114.77855711749</v>
      </c>
      <c r="K80" s="37">
        <f>IF(ISERROR(HLOOKUP(C80,'exogenous demand adjustment'!$C$2:$K$31,30,FALSE)),K79,HLOOKUP(C80,'exogenous demand adjustment'!$C$2:$K$31,30,FALSE))</f>
        <v>75296.213562230347</v>
      </c>
      <c r="L80" s="37">
        <f>IF(ISERROR(HLOOKUP(C80,'exogenous demand adjustment'!$N$2:$V$51,50,FALSE)),L79,HLOOKUP(C80,'exogenous demand adjustment'!$N$2:$V$51,50,FALSE))</f>
        <v>19376.81096529666</v>
      </c>
      <c r="M80" s="37">
        <f>IF(ISERROR(HLOOKUP(C80,'exogenous demand adjustment'!$C$2:$K$51,50,FALSE)),M79,HLOOKUP(C80,'exogenous demand adjustment'!$C$2:$K$51,50,FALSE))</f>
        <v>6298.4019076809345</v>
      </c>
      <c r="O80" s="37">
        <f t="shared" ca="1" si="10"/>
        <v>0</v>
      </c>
      <c r="P80" s="37">
        <f t="shared" ca="1" si="7"/>
        <v>56.744972539651855</v>
      </c>
      <c r="Q80" s="37">
        <f t="shared" ca="1" si="8"/>
        <v>0</v>
      </c>
      <c r="R80" s="37">
        <f t="shared" ca="1" si="9"/>
        <v>4.2755574993746484</v>
      </c>
      <c r="T80" s="39">
        <f t="shared" ca="1" si="11"/>
        <v>-61</v>
      </c>
    </row>
    <row r="81" spans="3:20">
      <c r="C81">
        <f t="shared" si="12"/>
        <v>2018</v>
      </c>
      <c r="D81">
        <f t="shared" si="13"/>
        <v>3</v>
      </c>
      <c r="E81" s="36">
        <f ca="1">OFFSET(values!P$49,$D81,0)</f>
        <v>0</v>
      </c>
      <c r="F81" s="36">
        <f ca="1">OFFSET(values!Q$49,$D81,0)</f>
        <v>0</v>
      </c>
      <c r="G81" s="36">
        <f ca="1">OFFSET(values!R$49,$D81,0)</f>
        <v>0</v>
      </c>
      <c r="H81" s="36">
        <f ca="1">OFFSET(values!S$49,$D81,0)</f>
        <v>0</v>
      </c>
      <c r="J81" s="37">
        <f>IF(ISERROR(HLOOKUP(C81,'exogenous demand adjustment'!$N$2:$V$31,30,FALSE)),J80,HLOOKUP(C81,'exogenous demand adjustment'!$N$2:$V$31,30,FALSE))</f>
        <v>78114.77855711749</v>
      </c>
      <c r="K81" s="37">
        <f>IF(ISERROR(HLOOKUP(C81,'exogenous demand adjustment'!$C$2:$K$31,30,FALSE)),K80,HLOOKUP(C81,'exogenous demand adjustment'!$C$2:$K$31,30,FALSE))</f>
        <v>75296.213562230347</v>
      </c>
      <c r="L81" s="37">
        <f>IF(ISERROR(HLOOKUP(C81,'exogenous demand adjustment'!$N$2:$V$51,50,FALSE)),L80,HLOOKUP(C81,'exogenous demand adjustment'!$N$2:$V$51,50,FALSE))</f>
        <v>19376.81096529666</v>
      </c>
      <c r="M81" s="37">
        <f>IF(ISERROR(HLOOKUP(C81,'exogenous demand adjustment'!$C$2:$K$51,50,FALSE)),M80,HLOOKUP(C81,'exogenous demand adjustment'!$C$2:$K$51,50,FALSE))</f>
        <v>6298.4019076809345</v>
      </c>
      <c r="O81" s="37">
        <f t="shared" ca="1" si="10"/>
        <v>0</v>
      </c>
      <c r="P81" s="37">
        <f t="shared" ca="1" si="7"/>
        <v>0</v>
      </c>
      <c r="Q81" s="37">
        <f t="shared" ca="1" si="8"/>
        <v>0</v>
      </c>
      <c r="R81" s="37">
        <f t="shared" ca="1" si="9"/>
        <v>0</v>
      </c>
      <c r="T81" s="39">
        <f t="shared" ca="1" si="11"/>
        <v>0</v>
      </c>
    </row>
    <row r="82" spans="3:20">
      <c r="C82">
        <f t="shared" si="12"/>
        <v>2018</v>
      </c>
      <c r="D82">
        <f t="shared" si="13"/>
        <v>4</v>
      </c>
      <c r="E82" s="36">
        <f ca="1">OFFSET(values!P$49,$D82,0)</f>
        <v>0</v>
      </c>
      <c r="F82" s="36">
        <f ca="1">OFFSET(values!Q$49,$D82,0)</f>
        <v>0</v>
      </c>
      <c r="G82" s="36">
        <f ca="1">OFFSET(values!R$49,$D82,0)</f>
        <v>0</v>
      </c>
      <c r="H82" s="36">
        <f ca="1">OFFSET(values!S$49,$D82,0)</f>
        <v>0</v>
      </c>
      <c r="J82" s="37">
        <f>IF(ISERROR(HLOOKUP(C82,'exogenous demand adjustment'!$N$2:$V$31,30,FALSE)),J81,HLOOKUP(C82,'exogenous demand adjustment'!$N$2:$V$31,30,FALSE))</f>
        <v>78114.77855711749</v>
      </c>
      <c r="K82" s="37">
        <f>IF(ISERROR(HLOOKUP(C82,'exogenous demand adjustment'!$C$2:$K$31,30,FALSE)),K81,HLOOKUP(C82,'exogenous demand adjustment'!$C$2:$K$31,30,FALSE))</f>
        <v>75296.213562230347</v>
      </c>
      <c r="L82" s="37">
        <f>IF(ISERROR(HLOOKUP(C82,'exogenous demand adjustment'!$N$2:$V$51,50,FALSE)),L81,HLOOKUP(C82,'exogenous demand adjustment'!$N$2:$V$51,50,FALSE))</f>
        <v>19376.81096529666</v>
      </c>
      <c r="M82" s="37">
        <f>IF(ISERROR(HLOOKUP(C82,'exogenous demand adjustment'!$C$2:$K$51,50,FALSE)),M81,HLOOKUP(C82,'exogenous demand adjustment'!$C$2:$K$51,50,FALSE))</f>
        <v>6298.4019076809345</v>
      </c>
      <c r="O82" s="37">
        <f t="shared" ca="1" si="10"/>
        <v>0</v>
      </c>
      <c r="P82" s="37">
        <f t="shared" ca="1" si="7"/>
        <v>0</v>
      </c>
      <c r="Q82" s="37">
        <f t="shared" ca="1" si="8"/>
        <v>0</v>
      </c>
      <c r="R82" s="37">
        <f t="shared" ca="1" si="9"/>
        <v>0</v>
      </c>
      <c r="T82" s="39">
        <f t="shared" ca="1" si="11"/>
        <v>0</v>
      </c>
    </row>
    <row r="83" spans="3:20">
      <c r="C83">
        <f t="shared" si="12"/>
        <v>2018</v>
      </c>
      <c r="D83">
        <f t="shared" si="13"/>
        <v>5</v>
      </c>
      <c r="E83" s="36">
        <f ca="1">OFFSET(values!P$49,$D83,0)</f>
        <v>0.58333333333333337</v>
      </c>
      <c r="F83" s="36">
        <f ca="1">OFFSET(values!Q$49,$D83,0)</f>
        <v>0</v>
      </c>
      <c r="G83" s="36">
        <f ca="1">OFFSET(values!R$49,$D83,0)</f>
        <v>0.65350877192982459</v>
      </c>
      <c r="H83" s="36">
        <f ca="1">OFFSET(values!S$49,$D83,0)</f>
        <v>0</v>
      </c>
      <c r="J83" s="37">
        <f>IF(ISERROR(HLOOKUP(C83,'exogenous demand adjustment'!$N$2:$V$31,30,FALSE)),J82,HLOOKUP(C83,'exogenous demand adjustment'!$N$2:$V$31,30,FALSE))</f>
        <v>78114.77855711749</v>
      </c>
      <c r="K83" s="37">
        <f>IF(ISERROR(HLOOKUP(C83,'exogenous demand adjustment'!$C$2:$K$31,30,FALSE)),K82,HLOOKUP(C83,'exogenous demand adjustment'!$C$2:$K$31,30,FALSE))</f>
        <v>75296.213562230347</v>
      </c>
      <c r="L83" s="37">
        <f>IF(ISERROR(HLOOKUP(C83,'exogenous demand adjustment'!$N$2:$V$51,50,FALSE)),L82,HLOOKUP(C83,'exogenous demand adjustment'!$N$2:$V$51,50,FALSE))</f>
        <v>19376.81096529666</v>
      </c>
      <c r="M83" s="37">
        <f>IF(ISERROR(HLOOKUP(C83,'exogenous demand adjustment'!$C$2:$K$51,50,FALSE)),M82,HLOOKUP(C83,'exogenous demand adjustment'!$C$2:$K$51,50,FALSE))</f>
        <v>6298.4019076809345</v>
      </c>
      <c r="O83" s="37">
        <f t="shared" ca="1" si="10"/>
        <v>45.566954158318545</v>
      </c>
      <c r="P83" s="37">
        <f t="shared" ca="1" si="7"/>
        <v>0</v>
      </c>
      <c r="Q83" s="37">
        <f t="shared" ca="1" si="8"/>
        <v>12.66291593784738</v>
      </c>
      <c r="R83" s="37">
        <f t="shared" ca="1" si="9"/>
        <v>0</v>
      </c>
      <c r="T83" s="39">
        <f t="shared" ca="1" si="11"/>
        <v>-58</v>
      </c>
    </row>
    <row r="84" spans="3:20">
      <c r="C84">
        <f t="shared" si="12"/>
        <v>2018</v>
      </c>
      <c r="D84">
        <f t="shared" si="13"/>
        <v>6</v>
      </c>
      <c r="E84" s="36">
        <f ca="1">OFFSET(values!P$49,$D84,0)</f>
        <v>0.91111111111111109</v>
      </c>
      <c r="F84" s="36">
        <f ca="1">OFFSET(values!Q$49,$D84,0)</f>
        <v>0</v>
      </c>
      <c r="G84" s="36">
        <f ca="1">OFFSET(values!R$49,$D84,0)</f>
        <v>0.92982456140350878</v>
      </c>
      <c r="H84" s="36">
        <f ca="1">OFFSET(values!S$49,$D84,0)</f>
        <v>0</v>
      </c>
      <c r="J84" s="37">
        <f>IF(ISERROR(HLOOKUP(C84,'exogenous demand adjustment'!$N$2:$V$31,30,FALSE)),J83,HLOOKUP(C84,'exogenous demand adjustment'!$N$2:$V$31,30,FALSE))</f>
        <v>78114.77855711749</v>
      </c>
      <c r="K84" s="37">
        <f>IF(ISERROR(HLOOKUP(C84,'exogenous demand adjustment'!$C$2:$K$31,30,FALSE)),K83,HLOOKUP(C84,'exogenous demand adjustment'!$C$2:$K$31,30,FALSE))</f>
        <v>75296.213562230347</v>
      </c>
      <c r="L84" s="37">
        <f>IF(ISERROR(HLOOKUP(C84,'exogenous demand adjustment'!$N$2:$V$51,50,FALSE)),L83,HLOOKUP(C84,'exogenous demand adjustment'!$N$2:$V$51,50,FALSE))</f>
        <v>19376.81096529666</v>
      </c>
      <c r="M84" s="37">
        <f>IF(ISERROR(HLOOKUP(C84,'exogenous demand adjustment'!$C$2:$K$51,50,FALSE)),M83,HLOOKUP(C84,'exogenous demand adjustment'!$C$2:$K$51,50,FALSE))</f>
        <v>6298.4019076809345</v>
      </c>
      <c r="O84" s="37">
        <f t="shared" ca="1" si="10"/>
        <v>71.171242685373713</v>
      </c>
      <c r="P84" s="37">
        <f t="shared" ca="1" si="7"/>
        <v>0</v>
      </c>
      <c r="Q84" s="37">
        <f t="shared" ca="1" si="8"/>
        <v>18.017034757205668</v>
      </c>
      <c r="R84" s="37">
        <f t="shared" ca="1" si="9"/>
        <v>0</v>
      </c>
      <c r="T84" s="39">
        <f t="shared" ca="1" si="11"/>
        <v>-89</v>
      </c>
    </row>
    <row r="85" spans="3:20">
      <c r="C85">
        <f t="shared" si="12"/>
        <v>2018</v>
      </c>
      <c r="D85">
        <f t="shared" si="13"/>
        <v>7</v>
      </c>
      <c r="E85" s="36">
        <f ca="1">OFFSET(values!P$49,$D85,0)</f>
        <v>1</v>
      </c>
      <c r="F85" s="36">
        <f ca="1">OFFSET(values!Q$49,$D85,0)</f>
        <v>0</v>
      </c>
      <c r="G85" s="36">
        <f ca="1">OFFSET(values!R$49,$D85,0)</f>
        <v>1</v>
      </c>
      <c r="H85" s="36">
        <f ca="1">OFFSET(values!S$49,$D85,0)</f>
        <v>0</v>
      </c>
      <c r="J85" s="37">
        <f>IF(ISERROR(HLOOKUP(C85,'exogenous demand adjustment'!$N$2:$V$31,30,FALSE)),J84,HLOOKUP(C85,'exogenous demand adjustment'!$N$2:$V$31,30,FALSE))</f>
        <v>78114.77855711749</v>
      </c>
      <c r="K85" s="37">
        <f>IF(ISERROR(HLOOKUP(C85,'exogenous demand adjustment'!$C$2:$K$31,30,FALSE)),K84,HLOOKUP(C85,'exogenous demand adjustment'!$C$2:$K$31,30,FALSE))</f>
        <v>75296.213562230347</v>
      </c>
      <c r="L85" s="37">
        <f>IF(ISERROR(HLOOKUP(C85,'exogenous demand adjustment'!$N$2:$V$51,50,FALSE)),L84,HLOOKUP(C85,'exogenous demand adjustment'!$N$2:$V$51,50,FALSE))</f>
        <v>19376.81096529666</v>
      </c>
      <c r="M85" s="37">
        <f>IF(ISERROR(HLOOKUP(C85,'exogenous demand adjustment'!$C$2:$K$51,50,FALSE)),M84,HLOOKUP(C85,'exogenous demand adjustment'!$C$2:$K$51,50,FALSE))</f>
        <v>6298.4019076809345</v>
      </c>
      <c r="O85" s="37">
        <f t="shared" ca="1" si="10"/>
        <v>78.114778557117489</v>
      </c>
      <c r="P85" s="37">
        <f t="shared" ca="1" si="7"/>
        <v>0</v>
      </c>
      <c r="Q85" s="37">
        <f t="shared" ca="1" si="8"/>
        <v>19.376810965296659</v>
      </c>
      <c r="R85" s="37">
        <f t="shared" ca="1" si="9"/>
        <v>0</v>
      </c>
      <c r="T85" s="39">
        <f t="shared" ca="1" si="11"/>
        <v>-97</v>
      </c>
    </row>
    <row r="86" spans="3:20">
      <c r="C86">
        <f t="shared" si="12"/>
        <v>2018</v>
      </c>
      <c r="D86">
        <f t="shared" si="13"/>
        <v>8</v>
      </c>
      <c r="E86" s="36">
        <f ca="1">OFFSET(values!P$49,$D86,0)</f>
        <v>0.96388888888888891</v>
      </c>
      <c r="F86" s="36">
        <f ca="1">OFFSET(values!Q$49,$D86,0)</f>
        <v>0</v>
      </c>
      <c r="G86" s="36">
        <f ca="1">OFFSET(values!R$49,$D86,0)</f>
        <v>0.97149122807017541</v>
      </c>
      <c r="H86" s="36">
        <f ca="1">OFFSET(values!S$49,$D86,0)</f>
        <v>0</v>
      </c>
      <c r="J86" s="37">
        <f>IF(ISERROR(HLOOKUP(C86,'exogenous demand adjustment'!$N$2:$V$31,30,FALSE)),J85,HLOOKUP(C86,'exogenous demand adjustment'!$N$2:$V$31,30,FALSE))</f>
        <v>78114.77855711749</v>
      </c>
      <c r="K86" s="37">
        <f>IF(ISERROR(HLOOKUP(C86,'exogenous demand adjustment'!$C$2:$K$31,30,FALSE)),K85,HLOOKUP(C86,'exogenous demand adjustment'!$C$2:$K$31,30,FALSE))</f>
        <v>75296.213562230347</v>
      </c>
      <c r="L86" s="37">
        <f>IF(ISERROR(HLOOKUP(C86,'exogenous demand adjustment'!$N$2:$V$51,50,FALSE)),L85,HLOOKUP(C86,'exogenous demand adjustment'!$N$2:$V$51,50,FALSE))</f>
        <v>19376.81096529666</v>
      </c>
      <c r="M86" s="37">
        <f>IF(ISERROR(HLOOKUP(C86,'exogenous demand adjustment'!$C$2:$K$51,50,FALSE)),M85,HLOOKUP(C86,'exogenous demand adjustment'!$C$2:$K$51,50,FALSE))</f>
        <v>6298.4019076809345</v>
      </c>
      <c r="O86" s="37">
        <f t="shared" ca="1" si="10"/>
        <v>75.293967109221583</v>
      </c>
      <c r="P86" s="37">
        <f t="shared" ca="1" si="7"/>
        <v>0</v>
      </c>
      <c r="Q86" s="37">
        <f t="shared" ca="1" si="8"/>
        <v>18.824401880759691</v>
      </c>
      <c r="R86" s="37">
        <f t="shared" ca="1" si="9"/>
        <v>0</v>
      </c>
      <c r="T86" s="39">
        <f t="shared" ca="1" si="11"/>
        <v>-94</v>
      </c>
    </row>
    <row r="87" spans="3:20">
      <c r="C87">
        <f t="shared" si="12"/>
        <v>2018</v>
      </c>
      <c r="D87">
        <f t="shared" si="13"/>
        <v>9</v>
      </c>
      <c r="E87" s="36">
        <f ca="1">OFFSET(values!P$49,$D87,0)</f>
        <v>0.7583333333333333</v>
      </c>
      <c r="F87" s="36">
        <f ca="1">OFFSET(values!Q$49,$D87,0)</f>
        <v>0</v>
      </c>
      <c r="G87" s="36">
        <f ca="1">OFFSET(values!R$49,$D87,0)</f>
        <v>0.80263157894736847</v>
      </c>
      <c r="H87" s="36">
        <f ca="1">OFFSET(values!S$49,$D87,0)</f>
        <v>0</v>
      </c>
      <c r="J87" s="37">
        <f>IF(ISERROR(HLOOKUP(C87,'exogenous demand adjustment'!$N$2:$V$31,30,FALSE)),J86,HLOOKUP(C87,'exogenous demand adjustment'!$N$2:$V$31,30,FALSE))</f>
        <v>78114.77855711749</v>
      </c>
      <c r="K87" s="37">
        <f>IF(ISERROR(HLOOKUP(C87,'exogenous demand adjustment'!$C$2:$K$31,30,FALSE)),K86,HLOOKUP(C87,'exogenous demand adjustment'!$C$2:$K$31,30,FALSE))</f>
        <v>75296.213562230347</v>
      </c>
      <c r="L87" s="37">
        <f>IF(ISERROR(HLOOKUP(C87,'exogenous demand adjustment'!$N$2:$V$51,50,FALSE)),L86,HLOOKUP(C87,'exogenous demand adjustment'!$N$2:$V$51,50,FALSE))</f>
        <v>19376.81096529666</v>
      </c>
      <c r="M87" s="37">
        <f>IF(ISERROR(HLOOKUP(C87,'exogenous demand adjustment'!$C$2:$K$51,50,FALSE)),M86,HLOOKUP(C87,'exogenous demand adjustment'!$C$2:$K$51,50,FALSE))</f>
        <v>6298.4019076809345</v>
      </c>
      <c r="O87" s="37">
        <f t="shared" ca="1" si="10"/>
        <v>59.237040405814092</v>
      </c>
      <c r="P87" s="37">
        <f t="shared" ca="1" si="7"/>
        <v>0</v>
      </c>
      <c r="Q87" s="37">
        <f t="shared" ca="1" si="8"/>
        <v>15.552440380040741</v>
      </c>
      <c r="R87" s="37">
        <f t="shared" ca="1" si="9"/>
        <v>0</v>
      </c>
      <c r="T87" s="39">
        <f t="shared" ca="1" si="11"/>
        <v>-75</v>
      </c>
    </row>
    <row r="88" spans="3:20">
      <c r="C88">
        <f t="shared" si="12"/>
        <v>2018</v>
      </c>
      <c r="D88">
        <f t="shared" si="13"/>
        <v>10</v>
      </c>
      <c r="E88" s="36">
        <f ca="1">OFFSET(values!P$49,$D88,0)</f>
        <v>0</v>
      </c>
      <c r="F88" s="36">
        <f ca="1">OFFSET(values!Q$49,$D88,0)</f>
        <v>0</v>
      </c>
      <c r="G88" s="36">
        <f ca="1">OFFSET(values!R$49,$D88,0)</f>
        <v>0</v>
      </c>
      <c r="H88" s="36">
        <f ca="1">OFFSET(values!S$49,$D88,0)</f>
        <v>0</v>
      </c>
      <c r="J88" s="37">
        <f>IF(ISERROR(HLOOKUP(C88,'exogenous demand adjustment'!$N$2:$V$31,30,FALSE)),J87,HLOOKUP(C88,'exogenous demand adjustment'!$N$2:$V$31,30,FALSE))</f>
        <v>78114.77855711749</v>
      </c>
      <c r="K88" s="37">
        <f>IF(ISERROR(HLOOKUP(C88,'exogenous demand adjustment'!$C$2:$K$31,30,FALSE)),K87,HLOOKUP(C88,'exogenous demand adjustment'!$C$2:$K$31,30,FALSE))</f>
        <v>75296.213562230347</v>
      </c>
      <c r="L88" s="37">
        <f>IF(ISERROR(HLOOKUP(C88,'exogenous demand adjustment'!$N$2:$V$51,50,FALSE)),L87,HLOOKUP(C88,'exogenous demand adjustment'!$N$2:$V$51,50,FALSE))</f>
        <v>19376.81096529666</v>
      </c>
      <c r="M88" s="37">
        <f>IF(ISERROR(HLOOKUP(C88,'exogenous demand adjustment'!$C$2:$K$51,50,FALSE)),M87,HLOOKUP(C88,'exogenous demand adjustment'!$C$2:$K$51,50,FALSE))</f>
        <v>6298.4019076809345</v>
      </c>
      <c r="O88" s="37">
        <f t="shared" ca="1" si="10"/>
        <v>0</v>
      </c>
      <c r="P88" s="37">
        <f t="shared" ca="1" si="7"/>
        <v>0</v>
      </c>
      <c r="Q88" s="37">
        <f t="shared" ca="1" si="8"/>
        <v>0</v>
      </c>
      <c r="R88" s="37">
        <f t="shared" ca="1" si="9"/>
        <v>0</v>
      </c>
      <c r="T88" s="39">
        <f t="shared" ca="1" si="11"/>
        <v>0</v>
      </c>
    </row>
    <row r="89" spans="3:20">
      <c r="C89">
        <f t="shared" si="12"/>
        <v>2018</v>
      </c>
      <c r="D89">
        <f t="shared" si="13"/>
        <v>11</v>
      </c>
      <c r="E89" s="36">
        <f ca="1">OFFSET(values!P$49,$D89,0)</f>
        <v>0</v>
      </c>
      <c r="F89" s="36">
        <f ca="1">OFFSET(values!Q$49,$D89,0)</f>
        <v>0</v>
      </c>
      <c r="G89" s="36">
        <f ca="1">OFFSET(values!R$49,$D89,0)</f>
        <v>0</v>
      </c>
      <c r="H89" s="36">
        <f ca="1">OFFSET(values!S$49,$D89,0)</f>
        <v>0</v>
      </c>
      <c r="J89" s="37">
        <f>IF(ISERROR(HLOOKUP(C89,'exogenous demand adjustment'!$N$2:$V$31,30,FALSE)),J88,HLOOKUP(C89,'exogenous demand adjustment'!$N$2:$V$31,30,FALSE))</f>
        <v>78114.77855711749</v>
      </c>
      <c r="K89" s="37">
        <f>IF(ISERROR(HLOOKUP(C89,'exogenous demand adjustment'!$C$2:$K$31,30,FALSE)),K88,HLOOKUP(C89,'exogenous demand adjustment'!$C$2:$K$31,30,FALSE))</f>
        <v>75296.213562230347</v>
      </c>
      <c r="L89" s="37">
        <f>IF(ISERROR(HLOOKUP(C89,'exogenous demand adjustment'!$N$2:$V$51,50,FALSE)),L88,HLOOKUP(C89,'exogenous demand adjustment'!$N$2:$V$51,50,FALSE))</f>
        <v>19376.81096529666</v>
      </c>
      <c r="M89" s="37">
        <f>IF(ISERROR(HLOOKUP(C89,'exogenous demand adjustment'!$C$2:$K$51,50,FALSE)),M88,HLOOKUP(C89,'exogenous demand adjustment'!$C$2:$K$51,50,FALSE))</f>
        <v>6298.4019076809345</v>
      </c>
      <c r="O89" s="37">
        <f t="shared" ca="1" si="10"/>
        <v>0</v>
      </c>
      <c r="P89" s="37">
        <f t="shared" ca="1" si="7"/>
        <v>0</v>
      </c>
      <c r="Q89" s="37">
        <f t="shared" ca="1" si="8"/>
        <v>0</v>
      </c>
      <c r="R89" s="37">
        <f t="shared" ca="1" si="9"/>
        <v>0</v>
      </c>
      <c r="T89" s="39">
        <f t="shared" ca="1" si="11"/>
        <v>0</v>
      </c>
    </row>
    <row r="90" spans="3:20">
      <c r="C90">
        <f t="shared" si="12"/>
        <v>2018</v>
      </c>
      <c r="D90">
        <f t="shared" si="13"/>
        <v>12</v>
      </c>
      <c r="E90" s="36">
        <f ca="1">OFFSET(values!P$49,$D90,0)</f>
        <v>0</v>
      </c>
      <c r="F90" s="36">
        <f ca="1">OFFSET(values!Q$49,$D90,0)</f>
        <v>0.89855072463768115</v>
      </c>
      <c r="G90" s="36">
        <f ca="1">OFFSET(values!R$49,$D90,0)</f>
        <v>0</v>
      </c>
      <c r="H90" s="36">
        <f ca="1">OFFSET(values!S$49,$D90,0)</f>
        <v>0.86131386861313863</v>
      </c>
      <c r="J90" s="37">
        <f>IF(ISERROR(HLOOKUP(C90,'exogenous demand adjustment'!$N$2:$V$31,30,FALSE)),J89,HLOOKUP(C90,'exogenous demand adjustment'!$N$2:$V$31,30,FALSE))</f>
        <v>78114.77855711749</v>
      </c>
      <c r="K90" s="37">
        <f>IF(ISERROR(HLOOKUP(C90,'exogenous demand adjustment'!$C$2:$K$31,30,FALSE)),K89,HLOOKUP(C90,'exogenous demand adjustment'!$C$2:$K$31,30,FALSE))</f>
        <v>75296.213562230347</v>
      </c>
      <c r="L90" s="37">
        <f>IF(ISERROR(HLOOKUP(C90,'exogenous demand adjustment'!$N$2:$V$51,50,FALSE)),L89,HLOOKUP(C90,'exogenous demand adjustment'!$N$2:$V$51,50,FALSE))</f>
        <v>19376.81096529666</v>
      </c>
      <c r="M90" s="37">
        <f>IF(ISERROR(HLOOKUP(C90,'exogenous demand adjustment'!$C$2:$K$51,50,FALSE)),M89,HLOOKUP(C90,'exogenous demand adjustment'!$C$2:$K$51,50,FALSE))</f>
        <v>6298.4019076809345</v>
      </c>
      <c r="O90" s="37">
        <f t="shared" ca="1" si="10"/>
        <v>0</v>
      </c>
      <c r="P90" s="37">
        <f t="shared" ca="1" si="7"/>
        <v>67.657467258815672</v>
      </c>
      <c r="Q90" s="37">
        <f t="shared" ca="1" si="8"/>
        <v>0</v>
      </c>
      <c r="R90" s="37">
        <f t="shared" ca="1" si="9"/>
        <v>5.4249009131850379</v>
      </c>
      <c r="T90" s="39">
        <f t="shared" ca="1" si="11"/>
        <v>-73</v>
      </c>
    </row>
    <row r="91" spans="3:20">
      <c r="C91">
        <f t="shared" si="12"/>
        <v>2019</v>
      </c>
      <c r="D91">
        <f t="shared" si="13"/>
        <v>1</v>
      </c>
      <c r="E91" s="36">
        <f ca="1">OFFSET(values!P$49,$D91,0)</f>
        <v>0</v>
      </c>
      <c r="F91" s="36">
        <f ca="1">OFFSET(values!Q$49,$D91,0)</f>
        <v>1</v>
      </c>
      <c r="G91" s="36">
        <f ca="1">OFFSET(values!R$49,$D91,0)</f>
        <v>0</v>
      </c>
      <c r="H91" s="36">
        <f ca="1">OFFSET(values!S$49,$D91,0)</f>
        <v>1</v>
      </c>
      <c r="J91" s="37">
        <f>IF(ISERROR(HLOOKUP(C91,'exogenous demand adjustment'!$N$2:$V$31,30,FALSE)),J90,HLOOKUP(C91,'exogenous demand adjustment'!$N$2:$V$31,30,FALSE))</f>
        <v>88564.805154617483</v>
      </c>
      <c r="K91" s="37">
        <f>IF(ISERROR(HLOOKUP(C91,'exogenous demand adjustment'!$C$2:$K$31,30,FALSE)),K90,HLOOKUP(C91,'exogenous demand adjustment'!$C$2:$K$31,30,FALSE))</f>
        <v>86251.302507230372</v>
      </c>
      <c r="L91" s="37">
        <f>IF(ISERROR(HLOOKUP(C91,'exogenous demand adjustment'!$N$2:$V$51,50,FALSE)),L90,HLOOKUP(C91,'exogenous demand adjustment'!$N$2:$V$51,50,FALSE))</f>
        <v>22638.38032286919</v>
      </c>
      <c r="M91" s="37">
        <f>IF(ISERROR(HLOOKUP(C91,'exogenous demand adjustment'!$C$2:$K$51,50,FALSE)),M90,HLOOKUP(C91,'exogenous demand adjustment'!$C$2:$K$51,50,FALSE))</f>
        <v>7241.4702573916347</v>
      </c>
      <c r="O91" s="37">
        <f t="shared" ca="1" si="10"/>
        <v>0</v>
      </c>
      <c r="P91" s="37">
        <f t="shared" ca="1" si="7"/>
        <v>86.251302507230378</v>
      </c>
      <c r="Q91" s="37">
        <f t="shared" ca="1" si="8"/>
        <v>0</v>
      </c>
      <c r="R91" s="37">
        <f t="shared" ca="1" si="9"/>
        <v>7.2414702573916347</v>
      </c>
      <c r="T91" s="39">
        <f t="shared" ca="1" si="11"/>
        <v>-93</v>
      </c>
    </row>
    <row r="92" spans="3:20">
      <c r="C92">
        <f t="shared" si="12"/>
        <v>2019</v>
      </c>
      <c r="D92">
        <f t="shared" si="13"/>
        <v>2</v>
      </c>
      <c r="E92" s="36">
        <f ca="1">OFFSET(values!P$49,$D92,0)</f>
        <v>0</v>
      </c>
      <c r="F92" s="36">
        <f ca="1">OFFSET(values!Q$49,$D92,0)</f>
        <v>0.75362318840579712</v>
      </c>
      <c r="G92" s="36">
        <f ca="1">OFFSET(values!R$49,$D92,0)</f>
        <v>0</v>
      </c>
      <c r="H92" s="36">
        <f ca="1">OFFSET(values!S$49,$D92,0)</f>
        <v>0.67883211678832112</v>
      </c>
      <c r="J92" s="37">
        <f>IF(ISERROR(HLOOKUP(C92,'exogenous demand adjustment'!$N$2:$V$31,30,FALSE)),J91,HLOOKUP(C92,'exogenous demand adjustment'!$N$2:$V$31,30,FALSE))</f>
        <v>88564.805154617483</v>
      </c>
      <c r="K92" s="37">
        <f>IF(ISERROR(HLOOKUP(C92,'exogenous demand adjustment'!$C$2:$K$31,30,FALSE)),K91,HLOOKUP(C92,'exogenous demand adjustment'!$C$2:$K$31,30,FALSE))</f>
        <v>86251.302507230372</v>
      </c>
      <c r="L92" s="37">
        <f>IF(ISERROR(HLOOKUP(C92,'exogenous demand adjustment'!$N$2:$V$51,50,FALSE)),L91,HLOOKUP(C92,'exogenous demand adjustment'!$N$2:$V$51,50,FALSE))</f>
        <v>22638.38032286919</v>
      </c>
      <c r="M92" s="37">
        <f>IF(ISERROR(HLOOKUP(C92,'exogenous demand adjustment'!$C$2:$K$51,50,FALSE)),M91,HLOOKUP(C92,'exogenous demand adjustment'!$C$2:$K$51,50,FALSE))</f>
        <v>7241.4702573916347</v>
      </c>
      <c r="O92" s="37">
        <f t="shared" ca="1" si="10"/>
        <v>0</v>
      </c>
      <c r="P92" s="37">
        <f t="shared" ca="1" si="7"/>
        <v>65.00098159965188</v>
      </c>
      <c r="Q92" s="37">
        <f t="shared" ca="1" si="8"/>
        <v>0</v>
      </c>
      <c r="R92" s="37">
        <f t="shared" ca="1" si="9"/>
        <v>4.9157425834848318</v>
      </c>
      <c r="T92" s="39">
        <f t="shared" ca="1" si="11"/>
        <v>-70</v>
      </c>
    </row>
    <row r="93" spans="3:20">
      <c r="C93">
        <f t="shared" si="12"/>
        <v>2019</v>
      </c>
      <c r="D93">
        <f t="shared" si="13"/>
        <v>3</v>
      </c>
      <c r="E93" s="36">
        <f ca="1">OFFSET(values!P$49,$D93,0)</f>
        <v>0</v>
      </c>
      <c r="F93" s="36">
        <f ca="1">OFFSET(values!Q$49,$D93,0)</f>
        <v>0</v>
      </c>
      <c r="G93" s="36">
        <f ca="1">OFFSET(values!R$49,$D93,0)</f>
        <v>0</v>
      </c>
      <c r="H93" s="36">
        <f ca="1">OFFSET(values!S$49,$D93,0)</f>
        <v>0</v>
      </c>
      <c r="J93" s="37">
        <f>IF(ISERROR(HLOOKUP(C93,'exogenous demand adjustment'!$N$2:$V$31,30,FALSE)),J92,HLOOKUP(C93,'exogenous demand adjustment'!$N$2:$V$31,30,FALSE))</f>
        <v>88564.805154617483</v>
      </c>
      <c r="K93" s="37">
        <f>IF(ISERROR(HLOOKUP(C93,'exogenous demand adjustment'!$C$2:$K$31,30,FALSE)),K92,HLOOKUP(C93,'exogenous demand adjustment'!$C$2:$K$31,30,FALSE))</f>
        <v>86251.302507230372</v>
      </c>
      <c r="L93" s="37">
        <f>IF(ISERROR(HLOOKUP(C93,'exogenous demand adjustment'!$N$2:$V$51,50,FALSE)),L92,HLOOKUP(C93,'exogenous demand adjustment'!$N$2:$V$51,50,FALSE))</f>
        <v>22638.38032286919</v>
      </c>
      <c r="M93" s="37">
        <f>IF(ISERROR(HLOOKUP(C93,'exogenous demand adjustment'!$C$2:$K$51,50,FALSE)),M92,HLOOKUP(C93,'exogenous demand adjustment'!$C$2:$K$51,50,FALSE))</f>
        <v>7241.4702573916347</v>
      </c>
      <c r="O93" s="37">
        <f t="shared" ca="1" si="10"/>
        <v>0</v>
      </c>
      <c r="P93" s="37">
        <f t="shared" ca="1" si="7"/>
        <v>0</v>
      </c>
      <c r="Q93" s="37">
        <f t="shared" ca="1" si="8"/>
        <v>0</v>
      </c>
      <c r="R93" s="37">
        <f t="shared" ca="1" si="9"/>
        <v>0</v>
      </c>
      <c r="T93" s="39">
        <f t="shared" ca="1" si="11"/>
        <v>0</v>
      </c>
    </row>
    <row r="94" spans="3:20">
      <c r="C94">
        <f t="shared" si="12"/>
        <v>2019</v>
      </c>
      <c r="D94">
        <f t="shared" si="13"/>
        <v>4</v>
      </c>
      <c r="E94" s="36">
        <f ca="1">OFFSET(values!P$49,$D94,0)</f>
        <v>0</v>
      </c>
      <c r="F94" s="36">
        <f ca="1">OFFSET(values!Q$49,$D94,0)</f>
        <v>0</v>
      </c>
      <c r="G94" s="36">
        <f ca="1">OFFSET(values!R$49,$D94,0)</f>
        <v>0</v>
      </c>
      <c r="H94" s="36">
        <f ca="1">OFFSET(values!S$49,$D94,0)</f>
        <v>0</v>
      </c>
      <c r="J94" s="37">
        <f>IF(ISERROR(HLOOKUP(C94,'exogenous demand adjustment'!$N$2:$V$31,30,FALSE)),J93,HLOOKUP(C94,'exogenous demand adjustment'!$N$2:$V$31,30,FALSE))</f>
        <v>88564.805154617483</v>
      </c>
      <c r="K94" s="37">
        <f>IF(ISERROR(HLOOKUP(C94,'exogenous demand adjustment'!$C$2:$K$31,30,FALSE)),K93,HLOOKUP(C94,'exogenous demand adjustment'!$C$2:$K$31,30,FALSE))</f>
        <v>86251.302507230372</v>
      </c>
      <c r="L94" s="37">
        <f>IF(ISERROR(HLOOKUP(C94,'exogenous demand adjustment'!$N$2:$V$51,50,FALSE)),L93,HLOOKUP(C94,'exogenous demand adjustment'!$N$2:$V$51,50,FALSE))</f>
        <v>22638.38032286919</v>
      </c>
      <c r="M94" s="37">
        <f>IF(ISERROR(HLOOKUP(C94,'exogenous demand adjustment'!$C$2:$K$51,50,FALSE)),M93,HLOOKUP(C94,'exogenous demand adjustment'!$C$2:$K$51,50,FALSE))</f>
        <v>7241.4702573916347</v>
      </c>
      <c r="O94" s="37">
        <f t="shared" ca="1" si="10"/>
        <v>0</v>
      </c>
      <c r="P94" s="37">
        <f t="shared" ca="1" si="7"/>
        <v>0</v>
      </c>
      <c r="Q94" s="37">
        <f t="shared" ca="1" si="8"/>
        <v>0</v>
      </c>
      <c r="R94" s="37">
        <f t="shared" ca="1" si="9"/>
        <v>0</v>
      </c>
      <c r="T94" s="39">
        <f t="shared" ca="1" si="11"/>
        <v>0</v>
      </c>
    </row>
    <row r="95" spans="3:20">
      <c r="C95">
        <f t="shared" si="12"/>
        <v>2019</v>
      </c>
      <c r="D95">
        <f t="shared" si="13"/>
        <v>5</v>
      </c>
      <c r="E95" s="36">
        <f ca="1">OFFSET(values!P$49,$D95,0)</f>
        <v>0.58333333333333337</v>
      </c>
      <c r="F95" s="36">
        <f ca="1">OFFSET(values!Q$49,$D95,0)</f>
        <v>0</v>
      </c>
      <c r="G95" s="36">
        <f ca="1">OFFSET(values!R$49,$D95,0)</f>
        <v>0.65350877192982459</v>
      </c>
      <c r="H95" s="36">
        <f ca="1">OFFSET(values!S$49,$D95,0)</f>
        <v>0</v>
      </c>
      <c r="J95" s="37">
        <f>IF(ISERROR(HLOOKUP(C95,'exogenous demand adjustment'!$N$2:$V$31,30,FALSE)),J94,HLOOKUP(C95,'exogenous demand adjustment'!$N$2:$V$31,30,FALSE))</f>
        <v>88564.805154617483</v>
      </c>
      <c r="K95" s="37">
        <f>IF(ISERROR(HLOOKUP(C95,'exogenous demand adjustment'!$C$2:$K$31,30,FALSE)),K94,HLOOKUP(C95,'exogenous demand adjustment'!$C$2:$K$31,30,FALSE))</f>
        <v>86251.302507230372</v>
      </c>
      <c r="L95" s="37">
        <f>IF(ISERROR(HLOOKUP(C95,'exogenous demand adjustment'!$N$2:$V$51,50,FALSE)),L94,HLOOKUP(C95,'exogenous demand adjustment'!$N$2:$V$51,50,FALSE))</f>
        <v>22638.38032286919</v>
      </c>
      <c r="M95" s="37">
        <f>IF(ISERROR(HLOOKUP(C95,'exogenous demand adjustment'!$C$2:$K$51,50,FALSE)),M94,HLOOKUP(C95,'exogenous demand adjustment'!$C$2:$K$51,50,FALSE))</f>
        <v>7241.4702573916347</v>
      </c>
      <c r="O95" s="37">
        <f t="shared" ca="1" si="10"/>
        <v>51.662803006860202</v>
      </c>
      <c r="P95" s="37">
        <f t="shared" ca="1" si="7"/>
        <v>0</v>
      </c>
      <c r="Q95" s="37">
        <f t="shared" ca="1" si="8"/>
        <v>14.79438012327855</v>
      </c>
      <c r="R95" s="37">
        <f t="shared" ca="1" si="9"/>
        <v>0</v>
      </c>
      <c r="T95" s="39">
        <f t="shared" ca="1" si="11"/>
        <v>-66</v>
      </c>
    </row>
    <row r="96" spans="3:20">
      <c r="C96">
        <f t="shared" si="12"/>
        <v>2019</v>
      </c>
      <c r="D96">
        <f t="shared" si="13"/>
        <v>6</v>
      </c>
      <c r="E96" s="36">
        <f ca="1">OFFSET(values!P$49,$D96,0)</f>
        <v>0.91111111111111109</v>
      </c>
      <c r="F96" s="36">
        <f ca="1">OFFSET(values!Q$49,$D96,0)</f>
        <v>0</v>
      </c>
      <c r="G96" s="36">
        <f ca="1">OFFSET(values!R$49,$D96,0)</f>
        <v>0.92982456140350878</v>
      </c>
      <c r="H96" s="36">
        <f ca="1">OFFSET(values!S$49,$D96,0)</f>
        <v>0</v>
      </c>
      <c r="J96" s="37">
        <f>IF(ISERROR(HLOOKUP(C96,'exogenous demand adjustment'!$N$2:$V$31,30,FALSE)),J95,HLOOKUP(C96,'exogenous demand adjustment'!$N$2:$V$31,30,FALSE))</f>
        <v>88564.805154617483</v>
      </c>
      <c r="K96" s="37">
        <f>IF(ISERROR(HLOOKUP(C96,'exogenous demand adjustment'!$C$2:$K$31,30,FALSE)),K95,HLOOKUP(C96,'exogenous demand adjustment'!$C$2:$K$31,30,FALSE))</f>
        <v>86251.302507230372</v>
      </c>
      <c r="L96" s="37">
        <f>IF(ISERROR(HLOOKUP(C96,'exogenous demand adjustment'!$N$2:$V$51,50,FALSE)),L95,HLOOKUP(C96,'exogenous demand adjustment'!$N$2:$V$51,50,FALSE))</f>
        <v>22638.38032286919</v>
      </c>
      <c r="M96" s="37">
        <f>IF(ISERROR(HLOOKUP(C96,'exogenous demand adjustment'!$C$2:$K$51,50,FALSE)),M95,HLOOKUP(C96,'exogenous demand adjustment'!$C$2:$K$51,50,FALSE))</f>
        <v>7241.4702573916347</v>
      </c>
      <c r="O96" s="37">
        <f t="shared" ca="1" si="10"/>
        <v>80.692378029762594</v>
      </c>
      <c r="P96" s="37">
        <f t="shared" ca="1" si="7"/>
        <v>0</v>
      </c>
      <c r="Q96" s="37">
        <f t="shared" ca="1" si="8"/>
        <v>21.049722054597666</v>
      </c>
      <c r="R96" s="37">
        <f t="shared" ca="1" si="9"/>
        <v>0</v>
      </c>
      <c r="T96" s="39">
        <f t="shared" ca="1" si="11"/>
        <v>-102</v>
      </c>
    </row>
    <row r="97" spans="3:20">
      <c r="C97">
        <f t="shared" si="12"/>
        <v>2019</v>
      </c>
      <c r="D97">
        <f t="shared" si="13"/>
        <v>7</v>
      </c>
      <c r="E97" s="36">
        <f ca="1">OFFSET(values!P$49,$D97,0)</f>
        <v>1</v>
      </c>
      <c r="F97" s="36">
        <f ca="1">OFFSET(values!Q$49,$D97,0)</f>
        <v>0</v>
      </c>
      <c r="G97" s="36">
        <f ca="1">OFFSET(values!R$49,$D97,0)</f>
        <v>1</v>
      </c>
      <c r="H97" s="36">
        <f ca="1">OFFSET(values!S$49,$D97,0)</f>
        <v>0</v>
      </c>
      <c r="J97" s="37">
        <f>IF(ISERROR(HLOOKUP(C97,'exogenous demand adjustment'!$N$2:$V$31,30,FALSE)),J96,HLOOKUP(C97,'exogenous demand adjustment'!$N$2:$V$31,30,FALSE))</f>
        <v>88564.805154617483</v>
      </c>
      <c r="K97" s="37">
        <f>IF(ISERROR(HLOOKUP(C97,'exogenous demand adjustment'!$C$2:$K$31,30,FALSE)),K96,HLOOKUP(C97,'exogenous demand adjustment'!$C$2:$K$31,30,FALSE))</f>
        <v>86251.302507230372</v>
      </c>
      <c r="L97" s="37">
        <f>IF(ISERROR(HLOOKUP(C97,'exogenous demand adjustment'!$N$2:$V$51,50,FALSE)),L96,HLOOKUP(C97,'exogenous demand adjustment'!$N$2:$V$51,50,FALSE))</f>
        <v>22638.38032286919</v>
      </c>
      <c r="M97" s="37">
        <f>IF(ISERROR(HLOOKUP(C97,'exogenous demand adjustment'!$C$2:$K$51,50,FALSE)),M96,HLOOKUP(C97,'exogenous demand adjustment'!$C$2:$K$51,50,FALSE))</f>
        <v>7241.4702573916347</v>
      </c>
      <c r="O97" s="37">
        <f t="shared" ca="1" si="10"/>
        <v>88.564805154617488</v>
      </c>
      <c r="P97" s="37">
        <f t="shared" ca="1" si="7"/>
        <v>0</v>
      </c>
      <c r="Q97" s="37">
        <f t="shared" ca="1" si="8"/>
        <v>22.638380322869189</v>
      </c>
      <c r="R97" s="37">
        <f t="shared" ca="1" si="9"/>
        <v>0</v>
      </c>
      <c r="T97" s="39">
        <f t="shared" ca="1" si="11"/>
        <v>-111</v>
      </c>
    </row>
    <row r="98" spans="3:20">
      <c r="C98">
        <f t="shared" si="12"/>
        <v>2019</v>
      </c>
      <c r="D98">
        <f t="shared" si="13"/>
        <v>8</v>
      </c>
      <c r="E98" s="36">
        <f ca="1">OFFSET(values!P$49,$D98,0)</f>
        <v>0.96388888888888891</v>
      </c>
      <c r="F98" s="36">
        <f ca="1">OFFSET(values!Q$49,$D98,0)</f>
        <v>0</v>
      </c>
      <c r="G98" s="36">
        <f ca="1">OFFSET(values!R$49,$D98,0)</f>
        <v>0.97149122807017541</v>
      </c>
      <c r="H98" s="36">
        <f ca="1">OFFSET(values!S$49,$D98,0)</f>
        <v>0</v>
      </c>
      <c r="J98" s="37">
        <f>IF(ISERROR(HLOOKUP(C98,'exogenous demand adjustment'!$N$2:$V$31,30,FALSE)),J97,HLOOKUP(C98,'exogenous demand adjustment'!$N$2:$V$31,30,FALSE))</f>
        <v>88564.805154617483</v>
      </c>
      <c r="K98" s="37">
        <f>IF(ISERROR(HLOOKUP(C98,'exogenous demand adjustment'!$C$2:$K$31,30,FALSE)),K97,HLOOKUP(C98,'exogenous demand adjustment'!$C$2:$K$31,30,FALSE))</f>
        <v>86251.302507230372</v>
      </c>
      <c r="L98" s="37">
        <f>IF(ISERROR(HLOOKUP(C98,'exogenous demand adjustment'!$N$2:$V$51,50,FALSE)),L97,HLOOKUP(C98,'exogenous demand adjustment'!$N$2:$V$51,50,FALSE))</f>
        <v>22638.38032286919</v>
      </c>
      <c r="M98" s="37">
        <f>IF(ISERROR(HLOOKUP(C98,'exogenous demand adjustment'!$C$2:$K$51,50,FALSE)),M97,HLOOKUP(C98,'exogenous demand adjustment'!$C$2:$K$51,50,FALSE))</f>
        <v>7241.4702573916347</v>
      </c>
      <c r="O98" s="37">
        <f t="shared" ca="1" si="10"/>
        <v>85.366631635145183</v>
      </c>
      <c r="P98" s="37">
        <f t="shared" ca="1" si="7"/>
        <v>0</v>
      </c>
      <c r="Q98" s="37">
        <f t="shared" ca="1" si="8"/>
        <v>21.992987901383884</v>
      </c>
      <c r="R98" s="37">
        <f t="shared" ca="1" si="9"/>
        <v>0</v>
      </c>
      <c r="T98" s="39">
        <f t="shared" ca="1" si="11"/>
        <v>-107</v>
      </c>
    </row>
    <row r="99" spans="3:20">
      <c r="C99">
        <f t="shared" si="12"/>
        <v>2019</v>
      </c>
      <c r="D99">
        <f t="shared" si="13"/>
        <v>9</v>
      </c>
      <c r="E99" s="36">
        <f ca="1">OFFSET(values!P$49,$D99,0)</f>
        <v>0.7583333333333333</v>
      </c>
      <c r="F99" s="36">
        <f ca="1">OFFSET(values!Q$49,$D99,0)</f>
        <v>0</v>
      </c>
      <c r="G99" s="36">
        <f ca="1">OFFSET(values!R$49,$D99,0)</f>
        <v>0.80263157894736847</v>
      </c>
      <c r="H99" s="36">
        <f ca="1">OFFSET(values!S$49,$D99,0)</f>
        <v>0</v>
      </c>
      <c r="J99" s="37">
        <f>IF(ISERROR(HLOOKUP(C99,'exogenous demand adjustment'!$N$2:$V$31,30,FALSE)),J98,HLOOKUP(C99,'exogenous demand adjustment'!$N$2:$V$31,30,FALSE))</f>
        <v>88564.805154617483</v>
      </c>
      <c r="K99" s="37">
        <f>IF(ISERROR(HLOOKUP(C99,'exogenous demand adjustment'!$C$2:$K$31,30,FALSE)),K98,HLOOKUP(C99,'exogenous demand adjustment'!$C$2:$K$31,30,FALSE))</f>
        <v>86251.302507230372</v>
      </c>
      <c r="L99" s="37">
        <f>IF(ISERROR(HLOOKUP(C99,'exogenous demand adjustment'!$N$2:$V$51,50,FALSE)),L98,HLOOKUP(C99,'exogenous demand adjustment'!$N$2:$V$51,50,FALSE))</f>
        <v>22638.38032286919</v>
      </c>
      <c r="M99" s="37">
        <f>IF(ISERROR(HLOOKUP(C99,'exogenous demand adjustment'!$C$2:$K$51,50,FALSE)),M98,HLOOKUP(C99,'exogenous demand adjustment'!$C$2:$K$51,50,FALSE))</f>
        <v>7241.4702573916347</v>
      </c>
      <c r="O99" s="37">
        <f t="shared" ca="1" si="10"/>
        <v>67.161643908918251</v>
      </c>
      <c r="P99" s="37">
        <f t="shared" ca="1" si="7"/>
        <v>0</v>
      </c>
      <c r="Q99" s="37">
        <f t="shared" ca="1" si="8"/>
        <v>18.170278943355537</v>
      </c>
      <c r="R99" s="37">
        <f t="shared" ca="1" si="9"/>
        <v>0</v>
      </c>
      <c r="T99" s="39">
        <f t="shared" ca="1" si="11"/>
        <v>-85</v>
      </c>
    </row>
    <row r="100" spans="3:20">
      <c r="C100">
        <f t="shared" si="12"/>
        <v>2019</v>
      </c>
      <c r="D100">
        <f t="shared" si="13"/>
        <v>10</v>
      </c>
      <c r="E100" s="36">
        <f ca="1">OFFSET(values!P$49,$D100,0)</f>
        <v>0</v>
      </c>
      <c r="F100" s="36">
        <f ca="1">OFFSET(values!Q$49,$D100,0)</f>
        <v>0</v>
      </c>
      <c r="G100" s="36">
        <f ca="1">OFFSET(values!R$49,$D100,0)</f>
        <v>0</v>
      </c>
      <c r="H100" s="36">
        <f ca="1">OFFSET(values!S$49,$D100,0)</f>
        <v>0</v>
      </c>
      <c r="J100" s="37">
        <f>IF(ISERROR(HLOOKUP(C100,'exogenous demand adjustment'!$N$2:$V$31,30,FALSE)),J99,HLOOKUP(C100,'exogenous demand adjustment'!$N$2:$V$31,30,FALSE))</f>
        <v>88564.805154617483</v>
      </c>
      <c r="K100" s="37">
        <f>IF(ISERROR(HLOOKUP(C100,'exogenous demand adjustment'!$C$2:$K$31,30,FALSE)),K99,HLOOKUP(C100,'exogenous demand adjustment'!$C$2:$K$31,30,FALSE))</f>
        <v>86251.302507230372</v>
      </c>
      <c r="L100" s="37">
        <f>IF(ISERROR(HLOOKUP(C100,'exogenous demand adjustment'!$N$2:$V$51,50,FALSE)),L99,HLOOKUP(C100,'exogenous demand adjustment'!$N$2:$V$51,50,FALSE))</f>
        <v>22638.38032286919</v>
      </c>
      <c r="M100" s="37">
        <f>IF(ISERROR(HLOOKUP(C100,'exogenous demand adjustment'!$C$2:$K$51,50,FALSE)),M99,HLOOKUP(C100,'exogenous demand adjustment'!$C$2:$K$51,50,FALSE))</f>
        <v>7241.4702573916347</v>
      </c>
      <c r="O100" s="37">
        <f t="shared" ca="1" si="10"/>
        <v>0</v>
      </c>
      <c r="P100" s="37">
        <f t="shared" ca="1" si="7"/>
        <v>0</v>
      </c>
      <c r="Q100" s="37">
        <f t="shared" ca="1" si="8"/>
        <v>0</v>
      </c>
      <c r="R100" s="37">
        <f t="shared" ca="1" si="9"/>
        <v>0</v>
      </c>
      <c r="T100" s="39">
        <f t="shared" ca="1" si="11"/>
        <v>0</v>
      </c>
    </row>
    <row r="101" spans="3:20">
      <c r="C101">
        <f t="shared" si="12"/>
        <v>2019</v>
      </c>
      <c r="D101">
        <f t="shared" si="13"/>
        <v>11</v>
      </c>
      <c r="E101" s="36">
        <f ca="1">OFFSET(values!P$49,$D101,0)</f>
        <v>0</v>
      </c>
      <c r="F101" s="36">
        <f ca="1">OFFSET(values!Q$49,$D101,0)</f>
        <v>0</v>
      </c>
      <c r="G101" s="36">
        <f ca="1">OFFSET(values!R$49,$D101,0)</f>
        <v>0</v>
      </c>
      <c r="H101" s="36">
        <f ca="1">OFFSET(values!S$49,$D101,0)</f>
        <v>0</v>
      </c>
      <c r="J101" s="37">
        <f>IF(ISERROR(HLOOKUP(C101,'exogenous demand adjustment'!$N$2:$V$31,30,FALSE)),J100,HLOOKUP(C101,'exogenous demand adjustment'!$N$2:$V$31,30,FALSE))</f>
        <v>88564.805154617483</v>
      </c>
      <c r="K101" s="37">
        <f>IF(ISERROR(HLOOKUP(C101,'exogenous demand adjustment'!$C$2:$K$31,30,FALSE)),K100,HLOOKUP(C101,'exogenous demand adjustment'!$C$2:$K$31,30,FALSE))</f>
        <v>86251.302507230372</v>
      </c>
      <c r="L101" s="37">
        <f>IF(ISERROR(HLOOKUP(C101,'exogenous demand adjustment'!$N$2:$V$51,50,FALSE)),L100,HLOOKUP(C101,'exogenous demand adjustment'!$N$2:$V$51,50,FALSE))</f>
        <v>22638.38032286919</v>
      </c>
      <c r="M101" s="37">
        <f>IF(ISERROR(HLOOKUP(C101,'exogenous demand adjustment'!$C$2:$K$51,50,FALSE)),M100,HLOOKUP(C101,'exogenous demand adjustment'!$C$2:$K$51,50,FALSE))</f>
        <v>7241.4702573916347</v>
      </c>
      <c r="O101" s="37">
        <f t="shared" ca="1" si="10"/>
        <v>0</v>
      </c>
      <c r="P101" s="37">
        <f t="shared" ca="1" si="7"/>
        <v>0</v>
      </c>
      <c r="Q101" s="37">
        <f t="shared" ca="1" si="8"/>
        <v>0</v>
      </c>
      <c r="R101" s="37">
        <f t="shared" ca="1" si="9"/>
        <v>0</v>
      </c>
      <c r="T101" s="39">
        <f t="shared" ca="1" si="11"/>
        <v>0</v>
      </c>
    </row>
    <row r="102" spans="3:20">
      <c r="C102">
        <f t="shared" si="12"/>
        <v>2019</v>
      </c>
      <c r="D102">
        <f t="shared" si="13"/>
        <v>12</v>
      </c>
      <c r="E102" s="36">
        <f ca="1">OFFSET(values!P$49,$D102,0)</f>
        <v>0</v>
      </c>
      <c r="F102" s="36">
        <f ca="1">OFFSET(values!Q$49,$D102,0)</f>
        <v>0.89855072463768115</v>
      </c>
      <c r="G102" s="36">
        <f ca="1">OFFSET(values!R$49,$D102,0)</f>
        <v>0</v>
      </c>
      <c r="H102" s="36">
        <f ca="1">OFFSET(values!S$49,$D102,0)</f>
        <v>0.86131386861313863</v>
      </c>
      <c r="J102" s="37">
        <f>IF(ISERROR(HLOOKUP(C102,'exogenous demand adjustment'!$N$2:$V$31,30,FALSE)),J101,HLOOKUP(C102,'exogenous demand adjustment'!$N$2:$V$31,30,FALSE))</f>
        <v>88564.805154617483</v>
      </c>
      <c r="K102" s="37">
        <f>IF(ISERROR(HLOOKUP(C102,'exogenous demand adjustment'!$C$2:$K$31,30,FALSE)),K101,HLOOKUP(C102,'exogenous demand adjustment'!$C$2:$K$31,30,FALSE))</f>
        <v>86251.302507230372</v>
      </c>
      <c r="L102" s="37">
        <f>IF(ISERROR(HLOOKUP(C102,'exogenous demand adjustment'!$N$2:$V$51,50,FALSE)),L101,HLOOKUP(C102,'exogenous demand adjustment'!$N$2:$V$51,50,FALSE))</f>
        <v>22638.38032286919</v>
      </c>
      <c r="M102" s="37">
        <f>IF(ISERROR(HLOOKUP(C102,'exogenous demand adjustment'!$C$2:$K$51,50,FALSE)),M101,HLOOKUP(C102,'exogenous demand adjustment'!$C$2:$K$51,50,FALSE))</f>
        <v>7241.4702573916347</v>
      </c>
      <c r="O102" s="37">
        <f t="shared" ca="1" si="10"/>
        <v>0</v>
      </c>
      <c r="P102" s="37">
        <f t="shared" ca="1" si="7"/>
        <v>77.501170368815693</v>
      </c>
      <c r="Q102" s="37">
        <f t="shared" ca="1" si="8"/>
        <v>0</v>
      </c>
      <c r="R102" s="37">
        <f t="shared" ca="1" si="9"/>
        <v>6.23717876184097</v>
      </c>
      <c r="T102" s="39">
        <f t="shared" ca="1" si="11"/>
        <v>-84</v>
      </c>
    </row>
    <row r="103" spans="3:20">
      <c r="C103">
        <f t="shared" si="12"/>
        <v>2020</v>
      </c>
      <c r="D103">
        <f t="shared" si="13"/>
        <v>1</v>
      </c>
      <c r="E103" s="36">
        <f ca="1">OFFSET(values!P$49,$D103,0)</f>
        <v>0</v>
      </c>
      <c r="F103" s="36">
        <f ca="1">OFFSET(values!Q$49,$D103,0)</f>
        <v>1</v>
      </c>
      <c r="G103" s="36">
        <f ca="1">OFFSET(values!R$49,$D103,0)</f>
        <v>0</v>
      </c>
      <c r="H103" s="36">
        <f ca="1">OFFSET(values!S$49,$D103,0)</f>
        <v>1</v>
      </c>
      <c r="J103" s="37">
        <f>IF(ISERROR(HLOOKUP(C103,'exogenous demand adjustment'!$N$2:$V$31,30,FALSE)),J102,HLOOKUP(C103,'exogenous demand adjustment'!$N$2:$V$31,30,FALSE))</f>
        <v>88564.805154617483</v>
      </c>
      <c r="K103" s="37">
        <f>IF(ISERROR(HLOOKUP(C103,'exogenous demand adjustment'!$C$2:$K$31,30,FALSE)),K102,HLOOKUP(C103,'exogenous demand adjustment'!$C$2:$K$31,30,FALSE))</f>
        <v>86251.302507230372</v>
      </c>
      <c r="L103" s="37">
        <f>IF(ISERROR(HLOOKUP(C103,'exogenous demand adjustment'!$N$2:$V$51,50,FALSE)),L102,HLOOKUP(C103,'exogenous demand adjustment'!$N$2:$V$51,50,FALSE))</f>
        <v>22638.38032286919</v>
      </c>
      <c r="M103" s="37">
        <f>IF(ISERROR(HLOOKUP(C103,'exogenous demand adjustment'!$C$2:$K$51,50,FALSE)),M102,HLOOKUP(C103,'exogenous demand adjustment'!$C$2:$K$51,50,FALSE))</f>
        <v>7241.4702573916347</v>
      </c>
      <c r="O103" s="37">
        <f t="shared" ca="1" si="10"/>
        <v>0</v>
      </c>
      <c r="P103" s="37">
        <f t="shared" ca="1" si="7"/>
        <v>86.251302507230378</v>
      </c>
      <c r="Q103" s="37">
        <f t="shared" ca="1" si="8"/>
        <v>0</v>
      </c>
      <c r="R103" s="37">
        <f t="shared" ca="1" si="9"/>
        <v>7.2414702573916347</v>
      </c>
      <c r="T103" s="39">
        <f t="shared" ca="1" si="11"/>
        <v>-93</v>
      </c>
    </row>
    <row r="104" spans="3:20">
      <c r="C104">
        <f t="shared" si="12"/>
        <v>2020</v>
      </c>
      <c r="D104">
        <f t="shared" si="13"/>
        <v>2</v>
      </c>
      <c r="E104" s="36">
        <f ca="1">OFFSET(values!P$49,$D104,0)</f>
        <v>0</v>
      </c>
      <c r="F104" s="36">
        <f ca="1">OFFSET(values!Q$49,$D104,0)</f>
        <v>0.75362318840579712</v>
      </c>
      <c r="G104" s="36">
        <f ca="1">OFFSET(values!R$49,$D104,0)</f>
        <v>0</v>
      </c>
      <c r="H104" s="36">
        <f ca="1">OFFSET(values!S$49,$D104,0)</f>
        <v>0.67883211678832112</v>
      </c>
      <c r="J104" s="37">
        <f>IF(ISERROR(HLOOKUP(C104,'exogenous demand adjustment'!$N$2:$V$31,30,FALSE)),J103,HLOOKUP(C104,'exogenous demand adjustment'!$N$2:$V$31,30,FALSE))</f>
        <v>88564.805154617483</v>
      </c>
      <c r="K104" s="37">
        <f>IF(ISERROR(HLOOKUP(C104,'exogenous demand adjustment'!$C$2:$K$31,30,FALSE)),K103,HLOOKUP(C104,'exogenous demand adjustment'!$C$2:$K$31,30,FALSE))</f>
        <v>86251.302507230372</v>
      </c>
      <c r="L104" s="37">
        <f>IF(ISERROR(HLOOKUP(C104,'exogenous demand adjustment'!$N$2:$V$51,50,FALSE)),L103,HLOOKUP(C104,'exogenous demand adjustment'!$N$2:$V$51,50,FALSE))</f>
        <v>22638.38032286919</v>
      </c>
      <c r="M104" s="37">
        <f>IF(ISERROR(HLOOKUP(C104,'exogenous demand adjustment'!$C$2:$K$51,50,FALSE)),M103,HLOOKUP(C104,'exogenous demand adjustment'!$C$2:$K$51,50,FALSE))</f>
        <v>7241.4702573916347</v>
      </c>
      <c r="O104" s="37">
        <f t="shared" ca="1" si="10"/>
        <v>0</v>
      </c>
      <c r="P104" s="37">
        <f t="shared" ca="1" si="7"/>
        <v>65.00098159965188</v>
      </c>
      <c r="Q104" s="37">
        <f t="shared" ca="1" si="8"/>
        <v>0</v>
      </c>
      <c r="R104" s="37">
        <f t="shared" ca="1" si="9"/>
        <v>4.9157425834848318</v>
      </c>
      <c r="T104" s="39">
        <f t="shared" ca="1" si="11"/>
        <v>-70</v>
      </c>
    </row>
    <row r="105" spans="3:20">
      <c r="C105">
        <f t="shared" si="12"/>
        <v>2020</v>
      </c>
      <c r="D105">
        <f t="shared" si="13"/>
        <v>3</v>
      </c>
      <c r="E105" s="36">
        <f ca="1">OFFSET(values!P$49,$D105,0)</f>
        <v>0</v>
      </c>
      <c r="F105" s="36">
        <f ca="1">OFFSET(values!Q$49,$D105,0)</f>
        <v>0</v>
      </c>
      <c r="G105" s="36">
        <f ca="1">OFFSET(values!R$49,$D105,0)</f>
        <v>0</v>
      </c>
      <c r="H105" s="36">
        <f ca="1">OFFSET(values!S$49,$D105,0)</f>
        <v>0</v>
      </c>
      <c r="J105" s="37">
        <f>IF(ISERROR(HLOOKUP(C105,'exogenous demand adjustment'!$N$2:$V$31,30,FALSE)),J104,HLOOKUP(C105,'exogenous demand adjustment'!$N$2:$V$31,30,FALSE))</f>
        <v>88564.805154617483</v>
      </c>
      <c r="K105" s="37">
        <f>IF(ISERROR(HLOOKUP(C105,'exogenous demand adjustment'!$C$2:$K$31,30,FALSE)),K104,HLOOKUP(C105,'exogenous demand adjustment'!$C$2:$K$31,30,FALSE))</f>
        <v>86251.302507230372</v>
      </c>
      <c r="L105" s="37">
        <f>IF(ISERROR(HLOOKUP(C105,'exogenous demand adjustment'!$N$2:$V$51,50,FALSE)),L104,HLOOKUP(C105,'exogenous demand adjustment'!$N$2:$V$51,50,FALSE))</f>
        <v>22638.38032286919</v>
      </c>
      <c r="M105" s="37">
        <f>IF(ISERROR(HLOOKUP(C105,'exogenous demand adjustment'!$C$2:$K$51,50,FALSE)),M104,HLOOKUP(C105,'exogenous demand adjustment'!$C$2:$K$51,50,FALSE))</f>
        <v>7241.4702573916347</v>
      </c>
      <c r="O105" s="37">
        <f t="shared" ca="1" si="10"/>
        <v>0</v>
      </c>
      <c r="P105" s="37">
        <f t="shared" ca="1" si="7"/>
        <v>0</v>
      </c>
      <c r="Q105" s="37">
        <f t="shared" ca="1" si="8"/>
        <v>0</v>
      </c>
      <c r="R105" s="37">
        <f t="shared" ca="1" si="9"/>
        <v>0</v>
      </c>
      <c r="T105" s="39">
        <f t="shared" ca="1" si="11"/>
        <v>0</v>
      </c>
    </row>
    <row r="106" spans="3:20">
      <c r="C106">
        <f t="shared" si="12"/>
        <v>2020</v>
      </c>
      <c r="D106">
        <f t="shared" si="13"/>
        <v>4</v>
      </c>
      <c r="E106" s="36">
        <f ca="1">OFFSET(values!P$49,$D106,0)</f>
        <v>0</v>
      </c>
      <c r="F106" s="36">
        <f ca="1">OFFSET(values!Q$49,$D106,0)</f>
        <v>0</v>
      </c>
      <c r="G106" s="36">
        <f ca="1">OFFSET(values!R$49,$D106,0)</f>
        <v>0</v>
      </c>
      <c r="H106" s="36">
        <f ca="1">OFFSET(values!S$49,$D106,0)</f>
        <v>0</v>
      </c>
      <c r="J106" s="37">
        <f>IF(ISERROR(HLOOKUP(C106,'exogenous demand adjustment'!$N$2:$V$31,30,FALSE)),J105,HLOOKUP(C106,'exogenous demand adjustment'!$N$2:$V$31,30,FALSE))</f>
        <v>88564.805154617483</v>
      </c>
      <c r="K106" s="37">
        <f>IF(ISERROR(HLOOKUP(C106,'exogenous demand adjustment'!$C$2:$K$31,30,FALSE)),K105,HLOOKUP(C106,'exogenous demand adjustment'!$C$2:$K$31,30,FALSE))</f>
        <v>86251.302507230372</v>
      </c>
      <c r="L106" s="37">
        <f>IF(ISERROR(HLOOKUP(C106,'exogenous demand adjustment'!$N$2:$V$51,50,FALSE)),L105,HLOOKUP(C106,'exogenous demand adjustment'!$N$2:$V$51,50,FALSE))</f>
        <v>22638.38032286919</v>
      </c>
      <c r="M106" s="37">
        <f>IF(ISERROR(HLOOKUP(C106,'exogenous demand adjustment'!$C$2:$K$51,50,FALSE)),M105,HLOOKUP(C106,'exogenous demand adjustment'!$C$2:$K$51,50,FALSE))</f>
        <v>7241.4702573916347</v>
      </c>
      <c r="O106" s="37">
        <f t="shared" ca="1" si="10"/>
        <v>0</v>
      </c>
      <c r="P106" s="37">
        <f t="shared" ca="1" si="7"/>
        <v>0</v>
      </c>
      <c r="Q106" s="37">
        <f t="shared" ca="1" si="8"/>
        <v>0</v>
      </c>
      <c r="R106" s="37">
        <f t="shared" ca="1" si="9"/>
        <v>0</v>
      </c>
      <c r="T106" s="39">
        <f t="shared" ca="1" si="11"/>
        <v>0</v>
      </c>
    </row>
    <row r="107" spans="3:20">
      <c r="C107">
        <f t="shared" si="12"/>
        <v>2020</v>
      </c>
      <c r="D107">
        <f t="shared" si="13"/>
        <v>5</v>
      </c>
      <c r="E107" s="36">
        <f ca="1">OFFSET(values!P$49,$D107,0)</f>
        <v>0.58333333333333337</v>
      </c>
      <c r="F107" s="36">
        <f ca="1">OFFSET(values!Q$49,$D107,0)</f>
        <v>0</v>
      </c>
      <c r="G107" s="36">
        <f ca="1">OFFSET(values!R$49,$D107,0)</f>
        <v>0.65350877192982459</v>
      </c>
      <c r="H107" s="36">
        <f ca="1">OFFSET(values!S$49,$D107,0)</f>
        <v>0</v>
      </c>
      <c r="J107" s="37">
        <f>IF(ISERROR(HLOOKUP(C107,'exogenous demand adjustment'!$N$2:$V$31,30,FALSE)),J106,HLOOKUP(C107,'exogenous demand adjustment'!$N$2:$V$31,30,FALSE))</f>
        <v>88564.805154617483</v>
      </c>
      <c r="K107" s="37">
        <f>IF(ISERROR(HLOOKUP(C107,'exogenous demand adjustment'!$C$2:$K$31,30,FALSE)),K106,HLOOKUP(C107,'exogenous demand adjustment'!$C$2:$K$31,30,FALSE))</f>
        <v>86251.302507230372</v>
      </c>
      <c r="L107" s="37">
        <f>IF(ISERROR(HLOOKUP(C107,'exogenous demand adjustment'!$N$2:$V$51,50,FALSE)),L106,HLOOKUP(C107,'exogenous demand adjustment'!$N$2:$V$51,50,FALSE))</f>
        <v>22638.38032286919</v>
      </c>
      <c r="M107" s="37">
        <f>IF(ISERROR(HLOOKUP(C107,'exogenous demand adjustment'!$C$2:$K$51,50,FALSE)),M106,HLOOKUP(C107,'exogenous demand adjustment'!$C$2:$K$51,50,FALSE))</f>
        <v>7241.4702573916347</v>
      </c>
      <c r="O107" s="37">
        <f t="shared" ca="1" si="10"/>
        <v>51.662803006860202</v>
      </c>
      <c r="P107" s="37">
        <f t="shared" ca="1" si="7"/>
        <v>0</v>
      </c>
      <c r="Q107" s="37">
        <f t="shared" ca="1" si="8"/>
        <v>14.79438012327855</v>
      </c>
      <c r="R107" s="37">
        <f t="shared" ca="1" si="9"/>
        <v>0</v>
      </c>
      <c r="T107" s="39">
        <f t="shared" ca="1" si="11"/>
        <v>-66</v>
      </c>
    </row>
    <row r="108" spans="3:20">
      <c r="C108">
        <f t="shared" si="12"/>
        <v>2020</v>
      </c>
      <c r="D108">
        <f t="shared" si="13"/>
        <v>6</v>
      </c>
      <c r="E108" s="36">
        <f ca="1">OFFSET(values!P$49,$D108,0)</f>
        <v>0.91111111111111109</v>
      </c>
      <c r="F108" s="36">
        <f ca="1">OFFSET(values!Q$49,$D108,0)</f>
        <v>0</v>
      </c>
      <c r="G108" s="36">
        <f ca="1">OFFSET(values!R$49,$D108,0)</f>
        <v>0.92982456140350878</v>
      </c>
      <c r="H108" s="36">
        <f ca="1">OFFSET(values!S$49,$D108,0)</f>
        <v>0</v>
      </c>
      <c r="J108" s="37">
        <f>IF(ISERROR(HLOOKUP(C108,'exogenous demand adjustment'!$N$2:$V$31,30,FALSE)),J107,HLOOKUP(C108,'exogenous demand adjustment'!$N$2:$V$31,30,FALSE))</f>
        <v>88564.805154617483</v>
      </c>
      <c r="K108" s="37">
        <f>IF(ISERROR(HLOOKUP(C108,'exogenous demand adjustment'!$C$2:$K$31,30,FALSE)),K107,HLOOKUP(C108,'exogenous demand adjustment'!$C$2:$K$31,30,FALSE))</f>
        <v>86251.302507230372</v>
      </c>
      <c r="L108" s="37">
        <f>IF(ISERROR(HLOOKUP(C108,'exogenous demand adjustment'!$N$2:$V$51,50,FALSE)),L107,HLOOKUP(C108,'exogenous demand adjustment'!$N$2:$V$51,50,FALSE))</f>
        <v>22638.38032286919</v>
      </c>
      <c r="M108" s="37">
        <f>IF(ISERROR(HLOOKUP(C108,'exogenous demand adjustment'!$C$2:$K$51,50,FALSE)),M107,HLOOKUP(C108,'exogenous demand adjustment'!$C$2:$K$51,50,FALSE))</f>
        <v>7241.4702573916347</v>
      </c>
      <c r="O108" s="37">
        <f t="shared" ca="1" si="10"/>
        <v>80.692378029762594</v>
      </c>
      <c r="P108" s="37">
        <f t="shared" ca="1" si="7"/>
        <v>0</v>
      </c>
      <c r="Q108" s="37">
        <f t="shared" ca="1" si="8"/>
        <v>21.049722054597666</v>
      </c>
      <c r="R108" s="37">
        <f t="shared" ca="1" si="9"/>
        <v>0</v>
      </c>
      <c r="T108" s="39">
        <f t="shared" ca="1" si="11"/>
        <v>-102</v>
      </c>
    </row>
    <row r="109" spans="3:20">
      <c r="C109">
        <f t="shared" si="12"/>
        <v>2020</v>
      </c>
      <c r="D109">
        <f t="shared" si="13"/>
        <v>7</v>
      </c>
      <c r="E109" s="36">
        <f ca="1">OFFSET(values!P$49,$D109,0)</f>
        <v>1</v>
      </c>
      <c r="F109" s="36">
        <f ca="1">OFFSET(values!Q$49,$D109,0)</f>
        <v>0</v>
      </c>
      <c r="G109" s="36">
        <f ca="1">OFFSET(values!R$49,$D109,0)</f>
        <v>1</v>
      </c>
      <c r="H109" s="36">
        <f ca="1">OFFSET(values!S$49,$D109,0)</f>
        <v>0</v>
      </c>
      <c r="J109" s="37">
        <f>IF(ISERROR(HLOOKUP(C109,'exogenous demand adjustment'!$N$2:$V$31,30,FALSE)),J108,HLOOKUP(C109,'exogenous demand adjustment'!$N$2:$V$31,30,FALSE))</f>
        <v>88564.805154617483</v>
      </c>
      <c r="K109" s="37">
        <f>IF(ISERROR(HLOOKUP(C109,'exogenous demand adjustment'!$C$2:$K$31,30,FALSE)),K108,HLOOKUP(C109,'exogenous demand adjustment'!$C$2:$K$31,30,FALSE))</f>
        <v>86251.302507230372</v>
      </c>
      <c r="L109" s="37">
        <f>IF(ISERROR(HLOOKUP(C109,'exogenous demand adjustment'!$N$2:$V$51,50,FALSE)),L108,HLOOKUP(C109,'exogenous demand adjustment'!$N$2:$V$51,50,FALSE))</f>
        <v>22638.38032286919</v>
      </c>
      <c r="M109" s="37">
        <f>IF(ISERROR(HLOOKUP(C109,'exogenous demand adjustment'!$C$2:$K$51,50,FALSE)),M108,HLOOKUP(C109,'exogenous demand adjustment'!$C$2:$K$51,50,FALSE))</f>
        <v>7241.4702573916347</v>
      </c>
      <c r="O109" s="37">
        <f t="shared" ca="1" si="10"/>
        <v>88.564805154617488</v>
      </c>
      <c r="P109" s="37">
        <f t="shared" ca="1" si="7"/>
        <v>0</v>
      </c>
      <c r="Q109" s="37">
        <f t="shared" ca="1" si="8"/>
        <v>22.638380322869189</v>
      </c>
      <c r="R109" s="37">
        <f t="shared" ca="1" si="9"/>
        <v>0</v>
      </c>
      <c r="T109" s="39">
        <f t="shared" ca="1" si="11"/>
        <v>-111</v>
      </c>
    </row>
    <row r="110" spans="3:20">
      <c r="C110">
        <f t="shared" si="12"/>
        <v>2020</v>
      </c>
      <c r="D110">
        <f t="shared" si="13"/>
        <v>8</v>
      </c>
      <c r="E110" s="36">
        <f ca="1">OFFSET(values!P$49,$D110,0)</f>
        <v>0.96388888888888891</v>
      </c>
      <c r="F110" s="36">
        <f ca="1">OFFSET(values!Q$49,$D110,0)</f>
        <v>0</v>
      </c>
      <c r="G110" s="36">
        <f ca="1">OFFSET(values!R$49,$D110,0)</f>
        <v>0.97149122807017541</v>
      </c>
      <c r="H110" s="36">
        <f ca="1">OFFSET(values!S$49,$D110,0)</f>
        <v>0</v>
      </c>
      <c r="J110" s="37">
        <f>IF(ISERROR(HLOOKUP(C110,'exogenous demand adjustment'!$N$2:$V$31,30,FALSE)),J109,HLOOKUP(C110,'exogenous demand adjustment'!$N$2:$V$31,30,FALSE))</f>
        <v>88564.805154617483</v>
      </c>
      <c r="K110" s="37">
        <f>IF(ISERROR(HLOOKUP(C110,'exogenous demand adjustment'!$C$2:$K$31,30,FALSE)),K109,HLOOKUP(C110,'exogenous demand adjustment'!$C$2:$K$31,30,FALSE))</f>
        <v>86251.302507230372</v>
      </c>
      <c r="L110" s="37">
        <f>IF(ISERROR(HLOOKUP(C110,'exogenous demand adjustment'!$N$2:$V$51,50,FALSE)),L109,HLOOKUP(C110,'exogenous demand adjustment'!$N$2:$V$51,50,FALSE))</f>
        <v>22638.38032286919</v>
      </c>
      <c r="M110" s="37">
        <f>IF(ISERROR(HLOOKUP(C110,'exogenous demand adjustment'!$C$2:$K$51,50,FALSE)),M109,HLOOKUP(C110,'exogenous demand adjustment'!$C$2:$K$51,50,FALSE))</f>
        <v>7241.4702573916347</v>
      </c>
      <c r="O110" s="37">
        <f t="shared" ca="1" si="10"/>
        <v>85.366631635145183</v>
      </c>
      <c r="P110" s="37">
        <f t="shared" ca="1" si="7"/>
        <v>0</v>
      </c>
      <c r="Q110" s="37">
        <f t="shared" ca="1" si="8"/>
        <v>21.992987901383884</v>
      </c>
      <c r="R110" s="37">
        <f t="shared" ca="1" si="9"/>
        <v>0</v>
      </c>
      <c r="T110" s="39">
        <f t="shared" ca="1" si="11"/>
        <v>-107</v>
      </c>
    </row>
    <row r="111" spans="3:20">
      <c r="C111">
        <f t="shared" si="12"/>
        <v>2020</v>
      </c>
      <c r="D111">
        <f t="shared" si="13"/>
        <v>9</v>
      </c>
      <c r="E111" s="36">
        <f ca="1">OFFSET(values!P$49,$D111,0)</f>
        <v>0.7583333333333333</v>
      </c>
      <c r="F111" s="36">
        <f ca="1">OFFSET(values!Q$49,$D111,0)</f>
        <v>0</v>
      </c>
      <c r="G111" s="36">
        <f ca="1">OFFSET(values!R$49,$D111,0)</f>
        <v>0.80263157894736847</v>
      </c>
      <c r="H111" s="36">
        <f ca="1">OFFSET(values!S$49,$D111,0)</f>
        <v>0</v>
      </c>
      <c r="J111" s="37">
        <f>IF(ISERROR(HLOOKUP(C111,'exogenous demand adjustment'!$N$2:$V$31,30,FALSE)),J110,HLOOKUP(C111,'exogenous demand adjustment'!$N$2:$V$31,30,FALSE))</f>
        <v>88564.805154617483</v>
      </c>
      <c r="K111" s="37">
        <f>IF(ISERROR(HLOOKUP(C111,'exogenous demand adjustment'!$C$2:$K$31,30,FALSE)),K110,HLOOKUP(C111,'exogenous demand adjustment'!$C$2:$K$31,30,FALSE))</f>
        <v>86251.302507230372</v>
      </c>
      <c r="L111" s="37">
        <f>IF(ISERROR(HLOOKUP(C111,'exogenous demand adjustment'!$N$2:$V$51,50,FALSE)),L110,HLOOKUP(C111,'exogenous demand adjustment'!$N$2:$V$51,50,FALSE))</f>
        <v>22638.38032286919</v>
      </c>
      <c r="M111" s="37">
        <f>IF(ISERROR(HLOOKUP(C111,'exogenous demand adjustment'!$C$2:$K$51,50,FALSE)),M110,HLOOKUP(C111,'exogenous demand adjustment'!$C$2:$K$51,50,FALSE))</f>
        <v>7241.4702573916347</v>
      </c>
      <c r="O111" s="37">
        <f t="shared" ca="1" si="10"/>
        <v>67.161643908918251</v>
      </c>
      <c r="P111" s="37">
        <f t="shared" ca="1" si="7"/>
        <v>0</v>
      </c>
      <c r="Q111" s="37">
        <f t="shared" ca="1" si="8"/>
        <v>18.170278943355537</v>
      </c>
      <c r="R111" s="37">
        <f t="shared" ca="1" si="9"/>
        <v>0</v>
      </c>
      <c r="T111" s="39">
        <f t="shared" ca="1" si="11"/>
        <v>-85</v>
      </c>
    </row>
    <row r="112" spans="3:20">
      <c r="C112">
        <f t="shared" si="12"/>
        <v>2020</v>
      </c>
      <c r="D112">
        <f t="shared" si="13"/>
        <v>10</v>
      </c>
      <c r="E112" s="36">
        <f ca="1">OFFSET(values!P$49,$D112,0)</f>
        <v>0</v>
      </c>
      <c r="F112" s="36">
        <f ca="1">OFFSET(values!Q$49,$D112,0)</f>
        <v>0</v>
      </c>
      <c r="G112" s="36">
        <f ca="1">OFFSET(values!R$49,$D112,0)</f>
        <v>0</v>
      </c>
      <c r="H112" s="36">
        <f ca="1">OFFSET(values!S$49,$D112,0)</f>
        <v>0</v>
      </c>
      <c r="J112" s="37">
        <f>IF(ISERROR(HLOOKUP(C112,'exogenous demand adjustment'!$N$2:$V$31,30,FALSE)),J111,HLOOKUP(C112,'exogenous demand adjustment'!$N$2:$V$31,30,FALSE))</f>
        <v>88564.805154617483</v>
      </c>
      <c r="K112" s="37">
        <f>IF(ISERROR(HLOOKUP(C112,'exogenous demand adjustment'!$C$2:$K$31,30,FALSE)),K111,HLOOKUP(C112,'exogenous demand adjustment'!$C$2:$K$31,30,FALSE))</f>
        <v>86251.302507230372</v>
      </c>
      <c r="L112" s="37">
        <f>IF(ISERROR(HLOOKUP(C112,'exogenous demand adjustment'!$N$2:$V$51,50,FALSE)),L111,HLOOKUP(C112,'exogenous demand adjustment'!$N$2:$V$51,50,FALSE))</f>
        <v>22638.38032286919</v>
      </c>
      <c r="M112" s="37">
        <f>IF(ISERROR(HLOOKUP(C112,'exogenous demand adjustment'!$C$2:$K$51,50,FALSE)),M111,HLOOKUP(C112,'exogenous demand adjustment'!$C$2:$K$51,50,FALSE))</f>
        <v>7241.4702573916347</v>
      </c>
      <c r="O112" s="37">
        <f t="shared" ca="1" si="10"/>
        <v>0</v>
      </c>
      <c r="P112" s="37">
        <f t="shared" ca="1" si="7"/>
        <v>0</v>
      </c>
      <c r="Q112" s="37">
        <f t="shared" ca="1" si="8"/>
        <v>0</v>
      </c>
      <c r="R112" s="37">
        <f t="shared" ca="1" si="9"/>
        <v>0</v>
      </c>
      <c r="T112" s="39">
        <f t="shared" ca="1" si="11"/>
        <v>0</v>
      </c>
    </row>
    <row r="113" spans="3:20">
      <c r="C113">
        <f t="shared" si="12"/>
        <v>2020</v>
      </c>
      <c r="D113">
        <f t="shared" si="13"/>
        <v>11</v>
      </c>
      <c r="E113" s="36">
        <f ca="1">OFFSET(values!P$49,$D113,0)</f>
        <v>0</v>
      </c>
      <c r="F113" s="36">
        <f ca="1">OFFSET(values!Q$49,$D113,0)</f>
        <v>0</v>
      </c>
      <c r="G113" s="36">
        <f ca="1">OFFSET(values!R$49,$D113,0)</f>
        <v>0</v>
      </c>
      <c r="H113" s="36">
        <f ca="1">OFFSET(values!S$49,$D113,0)</f>
        <v>0</v>
      </c>
      <c r="J113" s="37">
        <f>IF(ISERROR(HLOOKUP(C113,'exogenous demand adjustment'!$N$2:$V$31,30,FALSE)),J112,HLOOKUP(C113,'exogenous demand adjustment'!$N$2:$V$31,30,FALSE))</f>
        <v>88564.805154617483</v>
      </c>
      <c r="K113" s="37">
        <f>IF(ISERROR(HLOOKUP(C113,'exogenous demand adjustment'!$C$2:$K$31,30,FALSE)),K112,HLOOKUP(C113,'exogenous demand adjustment'!$C$2:$K$31,30,FALSE))</f>
        <v>86251.302507230372</v>
      </c>
      <c r="L113" s="37">
        <f>IF(ISERROR(HLOOKUP(C113,'exogenous demand adjustment'!$N$2:$V$51,50,FALSE)),L112,HLOOKUP(C113,'exogenous demand adjustment'!$N$2:$V$51,50,FALSE))</f>
        <v>22638.38032286919</v>
      </c>
      <c r="M113" s="37">
        <f>IF(ISERROR(HLOOKUP(C113,'exogenous demand adjustment'!$C$2:$K$51,50,FALSE)),M112,HLOOKUP(C113,'exogenous demand adjustment'!$C$2:$K$51,50,FALSE))</f>
        <v>7241.4702573916347</v>
      </c>
      <c r="O113" s="37">
        <f t="shared" ca="1" si="10"/>
        <v>0</v>
      </c>
      <c r="P113" s="37">
        <f t="shared" ca="1" si="7"/>
        <v>0</v>
      </c>
      <c r="Q113" s="37">
        <f t="shared" ca="1" si="8"/>
        <v>0</v>
      </c>
      <c r="R113" s="37">
        <f t="shared" ca="1" si="9"/>
        <v>0</v>
      </c>
      <c r="T113" s="39">
        <f t="shared" ca="1" si="11"/>
        <v>0</v>
      </c>
    </row>
    <row r="114" spans="3:20">
      <c r="C114">
        <f t="shared" si="12"/>
        <v>2020</v>
      </c>
      <c r="D114">
        <f t="shared" si="13"/>
        <v>12</v>
      </c>
      <c r="E114" s="36">
        <f ca="1">OFFSET(values!P$49,$D114,0)</f>
        <v>0</v>
      </c>
      <c r="F114" s="36">
        <f ca="1">OFFSET(values!Q$49,$D114,0)</f>
        <v>0.89855072463768115</v>
      </c>
      <c r="G114" s="36">
        <f ca="1">OFFSET(values!R$49,$D114,0)</f>
        <v>0</v>
      </c>
      <c r="H114" s="36">
        <f ca="1">OFFSET(values!S$49,$D114,0)</f>
        <v>0.86131386861313863</v>
      </c>
      <c r="J114" s="37">
        <f>IF(ISERROR(HLOOKUP(C114,'exogenous demand adjustment'!$N$2:$V$31,30,FALSE)),J113,HLOOKUP(C114,'exogenous demand adjustment'!$N$2:$V$31,30,FALSE))</f>
        <v>88564.805154617483</v>
      </c>
      <c r="K114" s="37">
        <f>IF(ISERROR(HLOOKUP(C114,'exogenous demand adjustment'!$C$2:$K$31,30,FALSE)),K113,HLOOKUP(C114,'exogenous demand adjustment'!$C$2:$K$31,30,FALSE))</f>
        <v>86251.302507230372</v>
      </c>
      <c r="L114" s="37">
        <f>IF(ISERROR(HLOOKUP(C114,'exogenous demand adjustment'!$N$2:$V$51,50,FALSE)),L113,HLOOKUP(C114,'exogenous demand adjustment'!$N$2:$V$51,50,FALSE))</f>
        <v>22638.38032286919</v>
      </c>
      <c r="M114" s="37">
        <f>IF(ISERROR(HLOOKUP(C114,'exogenous demand adjustment'!$C$2:$K$51,50,FALSE)),M113,HLOOKUP(C114,'exogenous demand adjustment'!$C$2:$K$51,50,FALSE))</f>
        <v>7241.4702573916347</v>
      </c>
      <c r="O114" s="37">
        <f t="shared" ca="1" si="10"/>
        <v>0</v>
      </c>
      <c r="P114" s="37">
        <f t="shared" ca="1" si="7"/>
        <v>77.501170368815693</v>
      </c>
      <c r="Q114" s="37">
        <f t="shared" ca="1" si="8"/>
        <v>0</v>
      </c>
      <c r="R114" s="37">
        <f t="shared" ca="1" si="9"/>
        <v>6.23717876184097</v>
      </c>
      <c r="T114" s="39">
        <f t="shared" ca="1" si="11"/>
        <v>-84</v>
      </c>
    </row>
    <row r="115" spans="3:20">
      <c r="C115">
        <f t="shared" si="12"/>
        <v>2021</v>
      </c>
      <c r="D115">
        <f t="shared" si="13"/>
        <v>1</v>
      </c>
      <c r="E115" s="36">
        <f ca="1">OFFSET(values!P$49,$D115,0)</f>
        <v>0</v>
      </c>
      <c r="F115" s="36">
        <f ca="1">OFFSET(values!Q$49,$D115,0)</f>
        <v>1</v>
      </c>
      <c r="G115" s="36">
        <f ca="1">OFFSET(values!R$49,$D115,0)</f>
        <v>0</v>
      </c>
      <c r="H115" s="36">
        <f ca="1">OFFSET(values!S$49,$D115,0)</f>
        <v>1</v>
      </c>
      <c r="J115" s="37">
        <f>IF(ISERROR(HLOOKUP(C115,'exogenous demand adjustment'!$N$2:$V$31,30,FALSE)),J114,HLOOKUP(C115,'exogenous demand adjustment'!$N$2:$V$31,30,FALSE))</f>
        <v>88564.805154617483</v>
      </c>
      <c r="K115" s="37">
        <f>IF(ISERROR(HLOOKUP(C115,'exogenous demand adjustment'!$C$2:$K$31,30,FALSE)),K114,HLOOKUP(C115,'exogenous demand adjustment'!$C$2:$K$31,30,FALSE))</f>
        <v>86251.302507230372</v>
      </c>
      <c r="L115" s="37">
        <f>IF(ISERROR(HLOOKUP(C115,'exogenous demand adjustment'!$N$2:$V$51,50,FALSE)),L114,HLOOKUP(C115,'exogenous demand adjustment'!$N$2:$V$51,50,FALSE))</f>
        <v>22638.38032286919</v>
      </c>
      <c r="M115" s="37">
        <f>IF(ISERROR(HLOOKUP(C115,'exogenous demand adjustment'!$C$2:$K$51,50,FALSE)),M114,HLOOKUP(C115,'exogenous demand adjustment'!$C$2:$K$51,50,FALSE))</f>
        <v>7241.4702573916347</v>
      </c>
      <c r="O115" s="37">
        <f t="shared" ca="1" si="10"/>
        <v>0</v>
      </c>
      <c r="P115" s="37">
        <f t="shared" ca="1" si="7"/>
        <v>86.251302507230378</v>
      </c>
      <c r="Q115" s="37">
        <f t="shared" ca="1" si="8"/>
        <v>0</v>
      </c>
      <c r="R115" s="37">
        <f t="shared" ca="1" si="9"/>
        <v>7.2414702573916347</v>
      </c>
      <c r="T115" s="39">
        <f t="shared" ca="1" si="11"/>
        <v>-93</v>
      </c>
    </row>
    <row r="116" spans="3:20">
      <c r="C116">
        <f t="shared" si="12"/>
        <v>2021</v>
      </c>
      <c r="D116">
        <f t="shared" si="13"/>
        <v>2</v>
      </c>
      <c r="E116" s="36">
        <f ca="1">OFFSET(values!P$49,$D116,0)</f>
        <v>0</v>
      </c>
      <c r="F116" s="36">
        <f ca="1">OFFSET(values!Q$49,$D116,0)</f>
        <v>0.75362318840579712</v>
      </c>
      <c r="G116" s="36">
        <f ca="1">OFFSET(values!R$49,$D116,0)</f>
        <v>0</v>
      </c>
      <c r="H116" s="36">
        <f ca="1">OFFSET(values!S$49,$D116,0)</f>
        <v>0.67883211678832112</v>
      </c>
      <c r="J116" s="37">
        <f>IF(ISERROR(HLOOKUP(C116,'exogenous demand adjustment'!$N$2:$V$31,30,FALSE)),J115,HLOOKUP(C116,'exogenous demand adjustment'!$N$2:$V$31,30,FALSE))</f>
        <v>88564.805154617483</v>
      </c>
      <c r="K116" s="37">
        <f>IF(ISERROR(HLOOKUP(C116,'exogenous demand adjustment'!$C$2:$K$31,30,FALSE)),K115,HLOOKUP(C116,'exogenous demand adjustment'!$C$2:$K$31,30,FALSE))</f>
        <v>86251.302507230372</v>
      </c>
      <c r="L116" s="37">
        <f>IF(ISERROR(HLOOKUP(C116,'exogenous demand adjustment'!$N$2:$V$51,50,FALSE)),L115,HLOOKUP(C116,'exogenous demand adjustment'!$N$2:$V$51,50,FALSE))</f>
        <v>22638.38032286919</v>
      </c>
      <c r="M116" s="37">
        <f>IF(ISERROR(HLOOKUP(C116,'exogenous demand adjustment'!$C$2:$K$51,50,FALSE)),M115,HLOOKUP(C116,'exogenous demand adjustment'!$C$2:$K$51,50,FALSE))</f>
        <v>7241.4702573916347</v>
      </c>
      <c r="O116" s="37">
        <f t="shared" ca="1" si="10"/>
        <v>0</v>
      </c>
      <c r="P116" s="37">
        <f t="shared" ca="1" si="7"/>
        <v>65.00098159965188</v>
      </c>
      <c r="Q116" s="37">
        <f t="shared" ca="1" si="8"/>
        <v>0</v>
      </c>
      <c r="R116" s="37">
        <f t="shared" ca="1" si="9"/>
        <v>4.9157425834848318</v>
      </c>
      <c r="T116" s="39">
        <f t="shared" ca="1" si="11"/>
        <v>-70</v>
      </c>
    </row>
    <row r="117" spans="3:20">
      <c r="C117">
        <f t="shared" si="12"/>
        <v>2021</v>
      </c>
      <c r="D117">
        <f t="shared" si="13"/>
        <v>3</v>
      </c>
      <c r="E117" s="36">
        <f ca="1">OFFSET(values!P$49,$D117,0)</f>
        <v>0</v>
      </c>
      <c r="F117" s="36">
        <f ca="1">OFFSET(values!Q$49,$D117,0)</f>
        <v>0</v>
      </c>
      <c r="G117" s="36">
        <f ca="1">OFFSET(values!R$49,$D117,0)</f>
        <v>0</v>
      </c>
      <c r="H117" s="36">
        <f ca="1">OFFSET(values!S$49,$D117,0)</f>
        <v>0</v>
      </c>
      <c r="J117" s="37">
        <f>IF(ISERROR(HLOOKUP(C117,'exogenous demand adjustment'!$N$2:$V$31,30,FALSE)),J116,HLOOKUP(C117,'exogenous demand adjustment'!$N$2:$V$31,30,FALSE))</f>
        <v>88564.805154617483</v>
      </c>
      <c r="K117" s="37">
        <f>IF(ISERROR(HLOOKUP(C117,'exogenous demand adjustment'!$C$2:$K$31,30,FALSE)),K116,HLOOKUP(C117,'exogenous demand adjustment'!$C$2:$K$31,30,FALSE))</f>
        <v>86251.302507230372</v>
      </c>
      <c r="L117" s="37">
        <f>IF(ISERROR(HLOOKUP(C117,'exogenous demand adjustment'!$N$2:$V$51,50,FALSE)),L116,HLOOKUP(C117,'exogenous demand adjustment'!$N$2:$V$51,50,FALSE))</f>
        <v>22638.38032286919</v>
      </c>
      <c r="M117" s="37">
        <f>IF(ISERROR(HLOOKUP(C117,'exogenous demand adjustment'!$C$2:$K$51,50,FALSE)),M116,HLOOKUP(C117,'exogenous demand adjustment'!$C$2:$K$51,50,FALSE))</f>
        <v>7241.4702573916347</v>
      </c>
      <c r="O117" s="37">
        <f t="shared" ca="1" si="10"/>
        <v>0</v>
      </c>
      <c r="P117" s="37">
        <f t="shared" ca="1" si="7"/>
        <v>0</v>
      </c>
      <c r="Q117" s="37">
        <f t="shared" ca="1" si="8"/>
        <v>0</v>
      </c>
      <c r="R117" s="37">
        <f t="shared" ca="1" si="9"/>
        <v>0</v>
      </c>
      <c r="T117" s="39">
        <f t="shared" ca="1" si="11"/>
        <v>0</v>
      </c>
    </row>
    <row r="118" spans="3:20">
      <c r="C118">
        <f t="shared" si="12"/>
        <v>2021</v>
      </c>
      <c r="D118">
        <f t="shared" si="13"/>
        <v>4</v>
      </c>
      <c r="E118" s="36">
        <f ca="1">OFFSET(values!P$49,$D118,0)</f>
        <v>0</v>
      </c>
      <c r="F118" s="36">
        <f ca="1">OFFSET(values!Q$49,$D118,0)</f>
        <v>0</v>
      </c>
      <c r="G118" s="36">
        <f ca="1">OFFSET(values!R$49,$D118,0)</f>
        <v>0</v>
      </c>
      <c r="H118" s="36">
        <f ca="1">OFFSET(values!S$49,$D118,0)</f>
        <v>0</v>
      </c>
      <c r="J118" s="37">
        <f>IF(ISERROR(HLOOKUP(C118,'exogenous demand adjustment'!$N$2:$V$31,30,FALSE)),J117,HLOOKUP(C118,'exogenous demand adjustment'!$N$2:$V$31,30,FALSE))</f>
        <v>88564.805154617483</v>
      </c>
      <c r="K118" s="37">
        <f>IF(ISERROR(HLOOKUP(C118,'exogenous demand adjustment'!$C$2:$K$31,30,FALSE)),K117,HLOOKUP(C118,'exogenous demand adjustment'!$C$2:$K$31,30,FALSE))</f>
        <v>86251.302507230372</v>
      </c>
      <c r="L118" s="37">
        <f>IF(ISERROR(HLOOKUP(C118,'exogenous demand adjustment'!$N$2:$V$51,50,FALSE)),L117,HLOOKUP(C118,'exogenous demand adjustment'!$N$2:$V$51,50,FALSE))</f>
        <v>22638.38032286919</v>
      </c>
      <c r="M118" s="37">
        <f>IF(ISERROR(HLOOKUP(C118,'exogenous demand adjustment'!$C$2:$K$51,50,FALSE)),M117,HLOOKUP(C118,'exogenous demand adjustment'!$C$2:$K$51,50,FALSE))</f>
        <v>7241.4702573916347</v>
      </c>
      <c r="O118" s="37">
        <f t="shared" ca="1" si="10"/>
        <v>0</v>
      </c>
      <c r="P118" s="37">
        <f t="shared" ca="1" si="7"/>
        <v>0</v>
      </c>
      <c r="Q118" s="37">
        <f t="shared" ca="1" si="8"/>
        <v>0</v>
      </c>
      <c r="R118" s="37">
        <f t="shared" ca="1" si="9"/>
        <v>0</v>
      </c>
      <c r="T118" s="39">
        <f t="shared" ca="1" si="11"/>
        <v>0</v>
      </c>
    </row>
    <row r="119" spans="3:20">
      <c r="C119">
        <f t="shared" si="12"/>
        <v>2021</v>
      </c>
      <c r="D119">
        <f t="shared" si="13"/>
        <v>5</v>
      </c>
      <c r="E119" s="36">
        <f ca="1">OFFSET(values!P$49,$D119,0)</f>
        <v>0.58333333333333337</v>
      </c>
      <c r="F119" s="36">
        <f ca="1">OFFSET(values!Q$49,$D119,0)</f>
        <v>0</v>
      </c>
      <c r="G119" s="36">
        <f ca="1">OFFSET(values!R$49,$D119,0)</f>
        <v>0.65350877192982459</v>
      </c>
      <c r="H119" s="36">
        <f ca="1">OFFSET(values!S$49,$D119,0)</f>
        <v>0</v>
      </c>
      <c r="J119" s="37">
        <f>IF(ISERROR(HLOOKUP(C119,'exogenous demand adjustment'!$N$2:$V$31,30,FALSE)),J118,HLOOKUP(C119,'exogenous demand adjustment'!$N$2:$V$31,30,FALSE))</f>
        <v>88564.805154617483</v>
      </c>
      <c r="K119" s="37">
        <f>IF(ISERROR(HLOOKUP(C119,'exogenous demand adjustment'!$C$2:$K$31,30,FALSE)),K118,HLOOKUP(C119,'exogenous demand adjustment'!$C$2:$K$31,30,FALSE))</f>
        <v>86251.302507230372</v>
      </c>
      <c r="L119" s="37">
        <f>IF(ISERROR(HLOOKUP(C119,'exogenous demand adjustment'!$N$2:$V$51,50,FALSE)),L118,HLOOKUP(C119,'exogenous demand adjustment'!$N$2:$V$51,50,FALSE))</f>
        <v>22638.38032286919</v>
      </c>
      <c r="M119" s="37">
        <f>IF(ISERROR(HLOOKUP(C119,'exogenous demand adjustment'!$C$2:$K$51,50,FALSE)),M118,HLOOKUP(C119,'exogenous demand adjustment'!$C$2:$K$51,50,FALSE))</f>
        <v>7241.4702573916347</v>
      </c>
      <c r="O119" s="37">
        <f t="shared" ca="1" si="10"/>
        <v>51.662803006860202</v>
      </c>
      <c r="P119" s="37">
        <f t="shared" ca="1" si="7"/>
        <v>0</v>
      </c>
      <c r="Q119" s="37">
        <f t="shared" ca="1" si="8"/>
        <v>14.79438012327855</v>
      </c>
      <c r="R119" s="37">
        <f t="shared" ca="1" si="9"/>
        <v>0</v>
      </c>
      <c r="T119" s="39">
        <f t="shared" ca="1" si="11"/>
        <v>-66</v>
      </c>
    </row>
    <row r="120" spans="3:20">
      <c r="C120">
        <f t="shared" si="12"/>
        <v>2021</v>
      </c>
      <c r="D120">
        <f t="shared" si="13"/>
        <v>6</v>
      </c>
      <c r="E120" s="36">
        <f ca="1">OFFSET(values!P$49,$D120,0)</f>
        <v>0.91111111111111109</v>
      </c>
      <c r="F120" s="36">
        <f ca="1">OFFSET(values!Q$49,$D120,0)</f>
        <v>0</v>
      </c>
      <c r="G120" s="36">
        <f ca="1">OFFSET(values!R$49,$D120,0)</f>
        <v>0.92982456140350878</v>
      </c>
      <c r="H120" s="36">
        <f ca="1">OFFSET(values!S$49,$D120,0)</f>
        <v>0</v>
      </c>
      <c r="J120" s="37">
        <f>IF(ISERROR(HLOOKUP(C120,'exogenous demand adjustment'!$N$2:$V$31,30,FALSE)),J119,HLOOKUP(C120,'exogenous demand adjustment'!$N$2:$V$31,30,FALSE))</f>
        <v>88564.805154617483</v>
      </c>
      <c r="K120" s="37">
        <f>IF(ISERROR(HLOOKUP(C120,'exogenous demand adjustment'!$C$2:$K$31,30,FALSE)),K119,HLOOKUP(C120,'exogenous demand adjustment'!$C$2:$K$31,30,FALSE))</f>
        <v>86251.302507230372</v>
      </c>
      <c r="L120" s="37">
        <f>IF(ISERROR(HLOOKUP(C120,'exogenous demand adjustment'!$N$2:$V$51,50,FALSE)),L119,HLOOKUP(C120,'exogenous demand adjustment'!$N$2:$V$51,50,FALSE))</f>
        <v>22638.38032286919</v>
      </c>
      <c r="M120" s="37">
        <f>IF(ISERROR(HLOOKUP(C120,'exogenous demand adjustment'!$C$2:$K$51,50,FALSE)),M119,HLOOKUP(C120,'exogenous demand adjustment'!$C$2:$K$51,50,FALSE))</f>
        <v>7241.4702573916347</v>
      </c>
      <c r="O120" s="37">
        <f t="shared" ca="1" si="10"/>
        <v>80.692378029762594</v>
      </c>
      <c r="P120" s="37">
        <f t="shared" ca="1" si="7"/>
        <v>0</v>
      </c>
      <c r="Q120" s="37">
        <f t="shared" ca="1" si="8"/>
        <v>21.049722054597666</v>
      </c>
      <c r="R120" s="37">
        <f t="shared" ca="1" si="9"/>
        <v>0</v>
      </c>
      <c r="T120" s="39">
        <f t="shared" ca="1" si="11"/>
        <v>-102</v>
      </c>
    </row>
    <row r="121" spans="3:20">
      <c r="C121">
        <f t="shared" si="12"/>
        <v>2021</v>
      </c>
      <c r="D121">
        <f t="shared" si="13"/>
        <v>7</v>
      </c>
      <c r="E121" s="36">
        <f ca="1">OFFSET(values!P$49,$D121,0)</f>
        <v>1</v>
      </c>
      <c r="F121" s="36">
        <f ca="1">OFFSET(values!Q$49,$D121,0)</f>
        <v>0</v>
      </c>
      <c r="G121" s="36">
        <f ca="1">OFFSET(values!R$49,$D121,0)</f>
        <v>1</v>
      </c>
      <c r="H121" s="36">
        <f ca="1">OFFSET(values!S$49,$D121,0)</f>
        <v>0</v>
      </c>
      <c r="J121" s="37">
        <f>IF(ISERROR(HLOOKUP(C121,'exogenous demand adjustment'!$N$2:$V$31,30,FALSE)),J120,HLOOKUP(C121,'exogenous demand adjustment'!$N$2:$V$31,30,FALSE))</f>
        <v>88564.805154617483</v>
      </c>
      <c r="K121" s="37">
        <f>IF(ISERROR(HLOOKUP(C121,'exogenous demand adjustment'!$C$2:$K$31,30,FALSE)),K120,HLOOKUP(C121,'exogenous demand adjustment'!$C$2:$K$31,30,FALSE))</f>
        <v>86251.302507230372</v>
      </c>
      <c r="L121" s="37">
        <f>IF(ISERROR(HLOOKUP(C121,'exogenous demand adjustment'!$N$2:$V$51,50,FALSE)),L120,HLOOKUP(C121,'exogenous demand adjustment'!$N$2:$V$51,50,FALSE))</f>
        <v>22638.38032286919</v>
      </c>
      <c r="M121" s="37">
        <f>IF(ISERROR(HLOOKUP(C121,'exogenous demand adjustment'!$C$2:$K$51,50,FALSE)),M120,HLOOKUP(C121,'exogenous demand adjustment'!$C$2:$K$51,50,FALSE))</f>
        <v>7241.4702573916347</v>
      </c>
      <c r="O121" s="37">
        <f t="shared" ca="1" si="10"/>
        <v>88.564805154617488</v>
      </c>
      <c r="P121" s="37">
        <f t="shared" ca="1" si="7"/>
        <v>0</v>
      </c>
      <c r="Q121" s="37">
        <f t="shared" ca="1" si="8"/>
        <v>22.638380322869189</v>
      </c>
      <c r="R121" s="37">
        <f t="shared" ca="1" si="9"/>
        <v>0</v>
      </c>
      <c r="T121" s="39">
        <f t="shared" ca="1" si="11"/>
        <v>-111</v>
      </c>
    </row>
    <row r="122" spans="3:20">
      <c r="C122">
        <f t="shared" si="12"/>
        <v>2021</v>
      </c>
      <c r="D122">
        <f t="shared" si="13"/>
        <v>8</v>
      </c>
      <c r="E122" s="36">
        <f ca="1">OFFSET(values!P$49,$D122,0)</f>
        <v>0.96388888888888891</v>
      </c>
      <c r="F122" s="36">
        <f ca="1">OFFSET(values!Q$49,$D122,0)</f>
        <v>0</v>
      </c>
      <c r="G122" s="36">
        <f ca="1">OFFSET(values!R$49,$D122,0)</f>
        <v>0.97149122807017541</v>
      </c>
      <c r="H122" s="36">
        <f ca="1">OFFSET(values!S$49,$D122,0)</f>
        <v>0</v>
      </c>
      <c r="J122" s="37">
        <f>IF(ISERROR(HLOOKUP(C122,'exogenous demand adjustment'!$N$2:$V$31,30,FALSE)),J121,HLOOKUP(C122,'exogenous demand adjustment'!$N$2:$V$31,30,FALSE))</f>
        <v>88564.805154617483</v>
      </c>
      <c r="K122" s="37">
        <f>IF(ISERROR(HLOOKUP(C122,'exogenous demand adjustment'!$C$2:$K$31,30,FALSE)),K121,HLOOKUP(C122,'exogenous demand adjustment'!$C$2:$K$31,30,FALSE))</f>
        <v>86251.302507230372</v>
      </c>
      <c r="L122" s="37">
        <f>IF(ISERROR(HLOOKUP(C122,'exogenous demand adjustment'!$N$2:$V$51,50,FALSE)),L121,HLOOKUP(C122,'exogenous demand adjustment'!$N$2:$V$51,50,FALSE))</f>
        <v>22638.38032286919</v>
      </c>
      <c r="M122" s="37">
        <f>IF(ISERROR(HLOOKUP(C122,'exogenous demand adjustment'!$C$2:$K$51,50,FALSE)),M121,HLOOKUP(C122,'exogenous demand adjustment'!$C$2:$K$51,50,FALSE))</f>
        <v>7241.4702573916347</v>
      </c>
      <c r="O122" s="37">
        <f t="shared" ca="1" si="10"/>
        <v>85.366631635145183</v>
      </c>
      <c r="P122" s="37">
        <f t="shared" ca="1" si="7"/>
        <v>0</v>
      </c>
      <c r="Q122" s="37">
        <f t="shared" ca="1" si="8"/>
        <v>21.992987901383884</v>
      </c>
      <c r="R122" s="37">
        <f t="shared" ca="1" si="9"/>
        <v>0</v>
      </c>
      <c r="T122" s="39">
        <f t="shared" ca="1" si="11"/>
        <v>-107</v>
      </c>
    </row>
    <row r="123" spans="3:20">
      <c r="C123">
        <f t="shared" si="12"/>
        <v>2021</v>
      </c>
      <c r="D123">
        <f t="shared" si="13"/>
        <v>9</v>
      </c>
      <c r="E123" s="36">
        <f ca="1">OFFSET(values!P$49,$D123,0)</f>
        <v>0.7583333333333333</v>
      </c>
      <c r="F123" s="36">
        <f ca="1">OFFSET(values!Q$49,$D123,0)</f>
        <v>0</v>
      </c>
      <c r="G123" s="36">
        <f ca="1">OFFSET(values!R$49,$D123,0)</f>
        <v>0.80263157894736847</v>
      </c>
      <c r="H123" s="36">
        <f ca="1">OFFSET(values!S$49,$D123,0)</f>
        <v>0</v>
      </c>
      <c r="J123" s="37">
        <f>IF(ISERROR(HLOOKUP(C123,'exogenous demand adjustment'!$N$2:$V$31,30,FALSE)),J122,HLOOKUP(C123,'exogenous demand adjustment'!$N$2:$V$31,30,FALSE))</f>
        <v>88564.805154617483</v>
      </c>
      <c r="K123" s="37">
        <f>IF(ISERROR(HLOOKUP(C123,'exogenous demand adjustment'!$C$2:$K$31,30,FALSE)),K122,HLOOKUP(C123,'exogenous demand adjustment'!$C$2:$K$31,30,FALSE))</f>
        <v>86251.302507230372</v>
      </c>
      <c r="L123" s="37">
        <f>IF(ISERROR(HLOOKUP(C123,'exogenous demand adjustment'!$N$2:$V$51,50,FALSE)),L122,HLOOKUP(C123,'exogenous demand adjustment'!$N$2:$V$51,50,FALSE))</f>
        <v>22638.38032286919</v>
      </c>
      <c r="M123" s="37">
        <f>IF(ISERROR(HLOOKUP(C123,'exogenous demand adjustment'!$C$2:$K$51,50,FALSE)),M122,HLOOKUP(C123,'exogenous demand adjustment'!$C$2:$K$51,50,FALSE))</f>
        <v>7241.4702573916347</v>
      </c>
      <c r="O123" s="37">
        <f t="shared" ca="1" si="10"/>
        <v>67.161643908918251</v>
      </c>
      <c r="P123" s="37">
        <f t="shared" ca="1" si="7"/>
        <v>0</v>
      </c>
      <c r="Q123" s="37">
        <f t="shared" ca="1" si="8"/>
        <v>18.170278943355537</v>
      </c>
      <c r="R123" s="37">
        <f t="shared" ca="1" si="9"/>
        <v>0</v>
      </c>
      <c r="T123" s="39">
        <f t="shared" ca="1" si="11"/>
        <v>-85</v>
      </c>
    </row>
    <row r="124" spans="3:20">
      <c r="C124">
        <f t="shared" si="12"/>
        <v>2021</v>
      </c>
      <c r="D124">
        <f t="shared" si="13"/>
        <v>10</v>
      </c>
      <c r="E124" s="36">
        <f ca="1">OFFSET(values!P$49,$D124,0)</f>
        <v>0</v>
      </c>
      <c r="F124" s="36">
        <f ca="1">OFFSET(values!Q$49,$D124,0)</f>
        <v>0</v>
      </c>
      <c r="G124" s="36">
        <f ca="1">OFFSET(values!R$49,$D124,0)</f>
        <v>0</v>
      </c>
      <c r="H124" s="36">
        <f ca="1">OFFSET(values!S$49,$D124,0)</f>
        <v>0</v>
      </c>
      <c r="J124" s="37">
        <f>IF(ISERROR(HLOOKUP(C124,'exogenous demand adjustment'!$N$2:$V$31,30,FALSE)),J123,HLOOKUP(C124,'exogenous demand adjustment'!$N$2:$V$31,30,FALSE))</f>
        <v>88564.805154617483</v>
      </c>
      <c r="K124" s="37">
        <f>IF(ISERROR(HLOOKUP(C124,'exogenous demand adjustment'!$C$2:$K$31,30,FALSE)),K123,HLOOKUP(C124,'exogenous demand adjustment'!$C$2:$K$31,30,FALSE))</f>
        <v>86251.302507230372</v>
      </c>
      <c r="L124" s="37">
        <f>IF(ISERROR(HLOOKUP(C124,'exogenous demand adjustment'!$N$2:$V$51,50,FALSE)),L123,HLOOKUP(C124,'exogenous demand adjustment'!$N$2:$V$51,50,FALSE))</f>
        <v>22638.38032286919</v>
      </c>
      <c r="M124" s="37">
        <f>IF(ISERROR(HLOOKUP(C124,'exogenous demand adjustment'!$C$2:$K$51,50,FALSE)),M123,HLOOKUP(C124,'exogenous demand adjustment'!$C$2:$K$51,50,FALSE))</f>
        <v>7241.4702573916347</v>
      </c>
      <c r="O124" s="37">
        <f t="shared" ca="1" si="10"/>
        <v>0</v>
      </c>
      <c r="P124" s="37">
        <f t="shared" ca="1" si="7"/>
        <v>0</v>
      </c>
      <c r="Q124" s="37">
        <f t="shared" ca="1" si="8"/>
        <v>0</v>
      </c>
      <c r="R124" s="37">
        <f t="shared" ca="1" si="9"/>
        <v>0</v>
      </c>
      <c r="T124" s="39">
        <f t="shared" ca="1" si="11"/>
        <v>0</v>
      </c>
    </row>
    <row r="125" spans="3:20">
      <c r="C125">
        <f t="shared" si="12"/>
        <v>2021</v>
      </c>
      <c r="D125">
        <f t="shared" si="13"/>
        <v>11</v>
      </c>
      <c r="E125" s="36">
        <f ca="1">OFFSET(values!P$49,$D125,0)</f>
        <v>0</v>
      </c>
      <c r="F125" s="36">
        <f ca="1">OFFSET(values!Q$49,$D125,0)</f>
        <v>0</v>
      </c>
      <c r="G125" s="36">
        <f ca="1">OFFSET(values!R$49,$D125,0)</f>
        <v>0</v>
      </c>
      <c r="H125" s="36">
        <f ca="1">OFFSET(values!S$49,$D125,0)</f>
        <v>0</v>
      </c>
      <c r="J125" s="37">
        <f>IF(ISERROR(HLOOKUP(C125,'exogenous demand adjustment'!$N$2:$V$31,30,FALSE)),J124,HLOOKUP(C125,'exogenous demand adjustment'!$N$2:$V$31,30,FALSE))</f>
        <v>88564.805154617483</v>
      </c>
      <c r="K125" s="37">
        <f>IF(ISERROR(HLOOKUP(C125,'exogenous demand adjustment'!$C$2:$K$31,30,FALSE)),K124,HLOOKUP(C125,'exogenous demand adjustment'!$C$2:$K$31,30,FALSE))</f>
        <v>86251.302507230372</v>
      </c>
      <c r="L125" s="37">
        <f>IF(ISERROR(HLOOKUP(C125,'exogenous demand adjustment'!$N$2:$V$51,50,FALSE)),L124,HLOOKUP(C125,'exogenous demand adjustment'!$N$2:$V$51,50,FALSE))</f>
        <v>22638.38032286919</v>
      </c>
      <c r="M125" s="37">
        <f>IF(ISERROR(HLOOKUP(C125,'exogenous demand adjustment'!$C$2:$K$51,50,FALSE)),M124,HLOOKUP(C125,'exogenous demand adjustment'!$C$2:$K$51,50,FALSE))</f>
        <v>7241.4702573916347</v>
      </c>
      <c r="O125" s="37">
        <f t="shared" ca="1" si="10"/>
        <v>0</v>
      </c>
      <c r="P125" s="37">
        <f t="shared" ca="1" si="7"/>
        <v>0</v>
      </c>
      <c r="Q125" s="37">
        <f t="shared" ca="1" si="8"/>
        <v>0</v>
      </c>
      <c r="R125" s="37">
        <f t="shared" ca="1" si="9"/>
        <v>0</v>
      </c>
      <c r="T125" s="39">
        <f t="shared" ca="1" si="11"/>
        <v>0</v>
      </c>
    </row>
    <row r="126" spans="3:20">
      <c r="C126">
        <f t="shared" si="12"/>
        <v>2021</v>
      </c>
      <c r="D126">
        <f t="shared" si="13"/>
        <v>12</v>
      </c>
      <c r="E126" s="36">
        <f ca="1">OFFSET(values!P$49,$D126,0)</f>
        <v>0</v>
      </c>
      <c r="F126" s="36">
        <f ca="1">OFFSET(values!Q$49,$D126,0)</f>
        <v>0.89855072463768115</v>
      </c>
      <c r="G126" s="36">
        <f ca="1">OFFSET(values!R$49,$D126,0)</f>
        <v>0</v>
      </c>
      <c r="H126" s="36">
        <f ca="1">OFFSET(values!S$49,$D126,0)</f>
        <v>0.86131386861313863</v>
      </c>
      <c r="J126" s="37">
        <f>IF(ISERROR(HLOOKUP(C126,'exogenous demand adjustment'!$N$2:$V$31,30,FALSE)),J125,HLOOKUP(C126,'exogenous demand adjustment'!$N$2:$V$31,30,FALSE))</f>
        <v>88564.805154617483</v>
      </c>
      <c r="K126" s="37">
        <f>IF(ISERROR(HLOOKUP(C126,'exogenous demand adjustment'!$C$2:$K$31,30,FALSE)),K125,HLOOKUP(C126,'exogenous demand adjustment'!$C$2:$K$31,30,FALSE))</f>
        <v>86251.302507230372</v>
      </c>
      <c r="L126" s="37">
        <f>IF(ISERROR(HLOOKUP(C126,'exogenous demand adjustment'!$N$2:$V$51,50,FALSE)),L125,HLOOKUP(C126,'exogenous demand adjustment'!$N$2:$V$51,50,FALSE))</f>
        <v>22638.38032286919</v>
      </c>
      <c r="M126" s="37">
        <f>IF(ISERROR(HLOOKUP(C126,'exogenous demand adjustment'!$C$2:$K$51,50,FALSE)),M125,HLOOKUP(C126,'exogenous demand adjustment'!$C$2:$K$51,50,FALSE))</f>
        <v>7241.4702573916347</v>
      </c>
      <c r="O126" s="37">
        <f t="shared" ca="1" si="10"/>
        <v>0</v>
      </c>
      <c r="P126" s="37">
        <f t="shared" ca="1" si="7"/>
        <v>77.501170368815693</v>
      </c>
      <c r="Q126" s="37">
        <f t="shared" ca="1" si="8"/>
        <v>0</v>
      </c>
      <c r="R126" s="37">
        <f t="shared" ca="1" si="9"/>
        <v>6.23717876184097</v>
      </c>
      <c r="T126" s="39">
        <f t="shared" ca="1" si="11"/>
        <v>-84</v>
      </c>
    </row>
    <row r="127" spans="3:20">
      <c r="C127">
        <f t="shared" si="12"/>
        <v>2022</v>
      </c>
      <c r="D127">
        <f t="shared" si="13"/>
        <v>1</v>
      </c>
      <c r="E127" s="36">
        <f ca="1">OFFSET(values!P$49,$D127,0)</f>
        <v>0</v>
      </c>
      <c r="F127" s="36">
        <f ca="1">OFFSET(values!Q$49,$D127,0)</f>
        <v>1</v>
      </c>
      <c r="G127" s="36">
        <f ca="1">OFFSET(values!R$49,$D127,0)</f>
        <v>0</v>
      </c>
      <c r="H127" s="36">
        <f ca="1">OFFSET(values!S$49,$D127,0)</f>
        <v>1</v>
      </c>
      <c r="J127" s="37">
        <f>IF(ISERROR(HLOOKUP(C127,'exogenous demand adjustment'!$N$2:$V$31,30,FALSE)),J126,HLOOKUP(C127,'exogenous demand adjustment'!$N$2:$V$31,30,FALSE))</f>
        <v>88564.805154617483</v>
      </c>
      <c r="K127" s="37">
        <f>IF(ISERROR(HLOOKUP(C127,'exogenous demand adjustment'!$C$2:$K$31,30,FALSE)),K126,HLOOKUP(C127,'exogenous demand adjustment'!$C$2:$K$31,30,FALSE))</f>
        <v>86251.302507230372</v>
      </c>
      <c r="L127" s="37">
        <f>IF(ISERROR(HLOOKUP(C127,'exogenous demand adjustment'!$N$2:$V$51,50,FALSE)),L126,HLOOKUP(C127,'exogenous demand adjustment'!$N$2:$V$51,50,FALSE))</f>
        <v>22638.38032286919</v>
      </c>
      <c r="M127" s="37">
        <f>IF(ISERROR(HLOOKUP(C127,'exogenous demand adjustment'!$C$2:$K$51,50,FALSE)),M126,HLOOKUP(C127,'exogenous demand adjustment'!$C$2:$K$51,50,FALSE))</f>
        <v>7241.4702573916347</v>
      </c>
      <c r="O127" s="37">
        <f t="shared" ca="1" si="10"/>
        <v>0</v>
      </c>
      <c r="P127" s="37">
        <f t="shared" ca="1" si="7"/>
        <v>86.251302507230378</v>
      </c>
      <c r="Q127" s="37">
        <f t="shared" ca="1" si="8"/>
        <v>0</v>
      </c>
      <c r="R127" s="37">
        <f t="shared" ca="1" si="9"/>
        <v>7.2414702573916347</v>
      </c>
      <c r="T127" s="39">
        <f t="shared" ca="1" si="11"/>
        <v>-93</v>
      </c>
    </row>
    <row r="128" spans="3:20">
      <c r="C128">
        <f t="shared" si="12"/>
        <v>2022</v>
      </c>
      <c r="D128">
        <f t="shared" si="13"/>
        <v>2</v>
      </c>
      <c r="E128" s="36">
        <f ca="1">OFFSET(values!P$49,$D128,0)</f>
        <v>0</v>
      </c>
      <c r="F128" s="36">
        <f ca="1">OFFSET(values!Q$49,$D128,0)</f>
        <v>0.75362318840579712</v>
      </c>
      <c r="G128" s="36">
        <f ca="1">OFFSET(values!R$49,$D128,0)</f>
        <v>0</v>
      </c>
      <c r="H128" s="36">
        <f ca="1">OFFSET(values!S$49,$D128,0)</f>
        <v>0.67883211678832112</v>
      </c>
      <c r="J128" s="37">
        <f>IF(ISERROR(HLOOKUP(C128,'exogenous demand adjustment'!$N$2:$V$31,30,FALSE)),J127,HLOOKUP(C128,'exogenous demand adjustment'!$N$2:$V$31,30,FALSE))</f>
        <v>88564.805154617483</v>
      </c>
      <c r="K128" s="37">
        <f>IF(ISERROR(HLOOKUP(C128,'exogenous demand adjustment'!$C$2:$K$31,30,FALSE)),K127,HLOOKUP(C128,'exogenous demand adjustment'!$C$2:$K$31,30,FALSE))</f>
        <v>86251.302507230372</v>
      </c>
      <c r="L128" s="37">
        <f>IF(ISERROR(HLOOKUP(C128,'exogenous demand adjustment'!$N$2:$V$51,50,FALSE)),L127,HLOOKUP(C128,'exogenous demand adjustment'!$N$2:$V$51,50,FALSE))</f>
        <v>22638.38032286919</v>
      </c>
      <c r="M128" s="37">
        <f>IF(ISERROR(HLOOKUP(C128,'exogenous demand adjustment'!$C$2:$K$51,50,FALSE)),M127,HLOOKUP(C128,'exogenous demand adjustment'!$C$2:$K$51,50,FALSE))</f>
        <v>7241.4702573916347</v>
      </c>
      <c r="O128" s="37">
        <f t="shared" ca="1" si="10"/>
        <v>0</v>
      </c>
      <c r="P128" s="37">
        <f t="shared" ca="1" si="7"/>
        <v>65.00098159965188</v>
      </c>
      <c r="Q128" s="37">
        <f t="shared" ca="1" si="8"/>
        <v>0</v>
      </c>
      <c r="R128" s="37">
        <f t="shared" ca="1" si="9"/>
        <v>4.9157425834848318</v>
      </c>
      <c r="T128" s="39">
        <f t="shared" ca="1" si="11"/>
        <v>-70</v>
      </c>
    </row>
    <row r="129" spans="3:20">
      <c r="C129">
        <f t="shared" si="12"/>
        <v>2022</v>
      </c>
      <c r="D129">
        <f t="shared" si="13"/>
        <v>3</v>
      </c>
      <c r="E129" s="36">
        <f ca="1">OFFSET(values!P$49,$D129,0)</f>
        <v>0</v>
      </c>
      <c r="F129" s="36">
        <f ca="1">OFFSET(values!Q$49,$D129,0)</f>
        <v>0</v>
      </c>
      <c r="G129" s="36">
        <f ca="1">OFFSET(values!R$49,$D129,0)</f>
        <v>0</v>
      </c>
      <c r="H129" s="36">
        <f ca="1">OFFSET(values!S$49,$D129,0)</f>
        <v>0</v>
      </c>
      <c r="J129" s="37">
        <f>IF(ISERROR(HLOOKUP(C129,'exogenous demand adjustment'!$N$2:$V$31,30,FALSE)),J128,HLOOKUP(C129,'exogenous demand adjustment'!$N$2:$V$31,30,FALSE))</f>
        <v>88564.805154617483</v>
      </c>
      <c r="K129" s="37">
        <f>IF(ISERROR(HLOOKUP(C129,'exogenous demand adjustment'!$C$2:$K$31,30,FALSE)),K128,HLOOKUP(C129,'exogenous demand adjustment'!$C$2:$K$31,30,FALSE))</f>
        <v>86251.302507230372</v>
      </c>
      <c r="L129" s="37">
        <f>IF(ISERROR(HLOOKUP(C129,'exogenous demand adjustment'!$N$2:$V$51,50,FALSE)),L128,HLOOKUP(C129,'exogenous demand adjustment'!$N$2:$V$51,50,FALSE))</f>
        <v>22638.38032286919</v>
      </c>
      <c r="M129" s="37">
        <f>IF(ISERROR(HLOOKUP(C129,'exogenous demand adjustment'!$C$2:$K$51,50,FALSE)),M128,HLOOKUP(C129,'exogenous demand adjustment'!$C$2:$K$51,50,FALSE))</f>
        <v>7241.4702573916347</v>
      </c>
      <c r="O129" s="37">
        <f t="shared" ca="1" si="10"/>
        <v>0</v>
      </c>
      <c r="P129" s="37">
        <f t="shared" ca="1" si="7"/>
        <v>0</v>
      </c>
      <c r="Q129" s="37">
        <f t="shared" ca="1" si="8"/>
        <v>0</v>
      </c>
      <c r="R129" s="37">
        <f t="shared" ca="1" si="9"/>
        <v>0</v>
      </c>
      <c r="T129" s="39">
        <f t="shared" ca="1" si="11"/>
        <v>0</v>
      </c>
    </row>
    <row r="130" spans="3:20">
      <c r="C130">
        <f t="shared" si="12"/>
        <v>2022</v>
      </c>
      <c r="D130">
        <f t="shared" si="13"/>
        <v>4</v>
      </c>
      <c r="E130" s="36">
        <f ca="1">OFFSET(values!P$49,$D130,0)</f>
        <v>0</v>
      </c>
      <c r="F130" s="36">
        <f ca="1">OFFSET(values!Q$49,$D130,0)</f>
        <v>0</v>
      </c>
      <c r="G130" s="36">
        <f ca="1">OFFSET(values!R$49,$D130,0)</f>
        <v>0</v>
      </c>
      <c r="H130" s="36">
        <f ca="1">OFFSET(values!S$49,$D130,0)</f>
        <v>0</v>
      </c>
      <c r="J130" s="37">
        <f>IF(ISERROR(HLOOKUP(C130,'exogenous demand adjustment'!$N$2:$V$31,30,FALSE)),J129,HLOOKUP(C130,'exogenous demand adjustment'!$N$2:$V$31,30,FALSE))</f>
        <v>88564.805154617483</v>
      </c>
      <c r="K130" s="37">
        <f>IF(ISERROR(HLOOKUP(C130,'exogenous demand adjustment'!$C$2:$K$31,30,FALSE)),K129,HLOOKUP(C130,'exogenous demand adjustment'!$C$2:$K$31,30,FALSE))</f>
        <v>86251.302507230372</v>
      </c>
      <c r="L130" s="37">
        <f>IF(ISERROR(HLOOKUP(C130,'exogenous demand adjustment'!$N$2:$V$51,50,FALSE)),L129,HLOOKUP(C130,'exogenous demand adjustment'!$N$2:$V$51,50,FALSE))</f>
        <v>22638.38032286919</v>
      </c>
      <c r="M130" s="37">
        <f>IF(ISERROR(HLOOKUP(C130,'exogenous demand adjustment'!$C$2:$K$51,50,FALSE)),M129,HLOOKUP(C130,'exogenous demand adjustment'!$C$2:$K$51,50,FALSE))</f>
        <v>7241.4702573916347</v>
      </c>
      <c r="O130" s="37">
        <f t="shared" ca="1" si="10"/>
        <v>0</v>
      </c>
      <c r="P130" s="37">
        <f t="shared" ca="1" si="7"/>
        <v>0</v>
      </c>
      <c r="Q130" s="37">
        <f t="shared" ca="1" si="8"/>
        <v>0</v>
      </c>
      <c r="R130" s="37">
        <f t="shared" ca="1" si="9"/>
        <v>0</v>
      </c>
      <c r="T130" s="39">
        <f t="shared" ca="1" si="11"/>
        <v>0</v>
      </c>
    </row>
    <row r="131" spans="3:20">
      <c r="C131">
        <f t="shared" si="12"/>
        <v>2022</v>
      </c>
      <c r="D131">
        <f t="shared" si="13"/>
        <v>5</v>
      </c>
      <c r="E131" s="36">
        <f ca="1">OFFSET(values!P$49,$D131,0)</f>
        <v>0.58333333333333337</v>
      </c>
      <c r="F131" s="36">
        <f ca="1">OFFSET(values!Q$49,$D131,0)</f>
        <v>0</v>
      </c>
      <c r="G131" s="36">
        <f ca="1">OFFSET(values!R$49,$D131,0)</f>
        <v>0.65350877192982459</v>
      </c>
      <c r="H131" s="36">
        <f ca="1">OFFSET(values!S$49,$D131,0)</f>
        <v>0</v>
      </c>
      <c r="J131" s="37">
        <f>IF(ISERROR(HLOOKUP(C131,'exogenous demand adjustment'!$N$2:$V$31,30,FALSE)),J130,HLOOKUP(C131,'exogenous demand adjustment'!$N$2:$V$31,30,FALSE))</f>
        <v>88564.805154617483</v>
      </c>
      <c r="K131" s="37">
        <f>IF(ISERROR(HLOOKUP(C131,'exogenous demand adjustment'!$C$2:$K$31,30,FALSE)),K130,HLOOKUP(C131,'exogenous demand adjustment'!$C$2:$K$31,30,FALSE))</f>
        <v>86251.302507230372</v>
      </c>
      <c r="L131" s="37">
        <f>IF(ISERROR(HLOOKUP(C131,'exogenous demand adjustment'!$N$2:$V$51,50,FALSE)),L130,HLOOKUP(C131,'exogenous demand adjustment'!$N$2:$V$51,50,FALSE))</f>
        <v>22638.38032286919</v>
      </c>
      <c r="M131" s="37">
        <f>IF(ISERROR(HLOOKUP(C131,'exogenous demand adjustment'!$C$2:$K$51,50,FALSE)),M130,HLOOKUP(C131,'exogenous demand adjustment'!$C$2:$K$51,50,FALSE))</f>
        <v>7241.4702573916347</v>
      </c>
      <c r="O131" s="37">
        <f t="shared" ca="1" si="10"/>
        <v>51.662803006860202</v>
      </c>
      <c r="P131" s="37">
        <f t="shared" ca="1" si="7"/>
        <v>0</v>
      </c>
      <c r="Q131" s="37">
        <f t="shared" ca="1" si="8"/>
        <v>14.79438012327855</v>
      </c>
      <c r="R131" s="37">
        <f t="shared" ca="1" si="9"/>
        <v>0</v>
      </c>
      <c r="T131" s="39">
        <f t="shared" ca="1" si="11"/>
        <v>-66</v>
      </c>
    </row>
    <row r="132" spans="3:20">
      <c r="C132">
        <f t="shared" si="12"/>
        <v>2022</v>
      </c>
      <c r="D132">
        <f t="shared" si="13"/>
        <v>6</v>
      </c>
      <c r="E132" s="36">
        <f ca="1">OFFSET(values!P$49,$D132,0)</f>
        <v>0.91111111111111109</v>
      </c>
      <c r="F132" s="36">
        <f ca="1">OFFSET(values!Q$49,$D132,0)</f>
        <v>0</v>
      </c>
      <c r="G132" s="36">
        <f ca="1">OFFSET(values!R$49,$D132,0)</f>
        <v>0.92982456140350878</v>
      </c>
      <c r="H132" s="36">
        <f ca="1">OFFSET(values!S$49,$D132,0)</f>
        <v>0</v>
      </c>
      <c r="J132" s="37">
        <f>IF(ISERROR(HLOOKUP(C132,'exogenous demand adjustment'!$N$2:$V$31,30,FALSE)),J131,HLOOKUP(C132,'exogenous demand adjustment'!$N$2:$V$31,30,FALSE))</f>
        <v>88564.805154617483</v>
      </c>
      <c r="K132" s="37">
        <f>IF(ISERROR(HLOOKUP(C132,'exogenous demand adjustment'!$C$2:$K$31,30,FALSE)),K131,HLOOKUP(C132,'exogenous demand adjustment'!$C$2:$K$31,30,FALSE))</f>
        <v>86251.302507230372</v>
      </c>
      <c r="L132" s="37">
        <f>IF(ISERROR(HLOOKUP(C132,'exogenous demand adjustment'!$N$2:$V$51,50,FALSE)),L131,HLOOKUP(C132,'exogenous demand adjustment'!$N$2:$V$51,50,FALSE))</f>
        <v>22638.38032286919</v>
      </c>
      <c r="M132" s="37">
        <f>IF(ISERROR(HLOOKUP(C132,'exogenous demand adjustment'!$C$2:$K$51,50,FALSE)),M131,HLOOKUP(C132,'exogenous demand adjustment'!$C$2:$K$51,50,FALSE))</f>
        <v>7241.4702573916347</v>
      </c>
      <c r="O132" s="37">
        <f t="shared" ca="1" si="10"/>
        <v>80.692378029762594</v>
      </c>
      <c r="P132" s="37">
        <f t="shared" ca="1" si="7"/>
        <v>0</v>
      </c>
      <c r="Q132" s="37">
        <f t="shared" ca="1" si="8"/>
        <v>21.049722054597666</v>
      </c>
      <c r="R132" s="37">
        <f t="shared" ca="1" si="9"/>
        <v>0</v>
      </c>
      <c r="T132" s="39">
        <f t="shared" ca="1" si="11"/>
        <v>-102</v>
      </c>
    </row>
    <row r="133" spans="3:20">
      <c r="C133">
        <f t="shared" si="12"/>
        <v>2022</v>
      </c>
      <c r="D133">
        <f t="shared" si="13"/>
        <v>7</v>
      </c>
      <c r="E133" s="36">
        <f ca="1">OFFSET(values!P$49,$D133,0)</f>
        <v>1</v>
      </c>
      <c r="F133" s="36">
        <f ca="1">OFFSET(values!Q$49,$D133,0)</f>
        <v>0</v>
      </c>
      <c r="G133" s="36">
        <f ca="1">OFFSET(values!R$49,$D133,0)</f>
        <v>1</v>
      </c>
      <c r="H133" s="36">
        <f ca="1">OFFSET(values!S$49,$D133,0)</f>
        <v>0</v>
      </c>
      <c r="J133" s="37">
        <f>IF(ISERROR(HLOOKUP(C133,'exogenous demand adjustment'!$N$2:$V$31,30,FALSE)),J132,HLOOKUP(C133,'exogenous demand adjustment'!$N$2:$V$31,30,FALSE))</f>
        <v>88564.805154617483</v>
      </c>
      <c r="K133" s="37">
        <f>IF(ISERROR(HLOOKUP(C133,'exogenous demand adjustment'!$C$2:$K$31,30,FALSE)),K132,HLOOKUP(C133,'exogenous demand adjustment'!$C$2:$K$31,30,FALSE))</f>
        <v>86251.302507230372</v>
      </c>
      <c r="L133" s="37">
        <f>IF(ISERROR(HLOOKUP(C133,'exogenous demand adjustment'!$N$2:$V$51,50,FALSE)),L132,HLOOKUP(C133,'exogenous demand adjustment'!$N$2:$V$51,50,FALSE))</f>
        <v>22638.38032286919</v>
      </c>
      <c r="M133" s="37">
        <f>IF(ISERROR(HLOOKUP(C133,'exogenous demand adjustment'!$C$2:$K$51,50,FALSE)),M132,HLOOKUP(C133,'exogenous demand adjustment'!$C$2:$K$51,50,FALSE))</f>
        <v>7241.4702573916347</v>
      </c>
      <c r="O133" s="37">
        <f t="shared" ca="1" si="10"/>
        <v>88.564805154617488</v>
      </c>
      <c r="P133" s="37">
        <f t="shared" ca="1" si="7"/>
        <v>0</v>
      </c>
      <c r="Q133" s="37">
        <f t="shared" ca="1" si="8"/>
        <v>22.638380322869189</v>
      </c>
      <c r="R133" s="37">
        <f t="shared" ca="1" si="9"/>
        <v>0</v>
      </c>
      <c r="T133" s="39">
        <f t="shared" ca="1" si="11"/>
        <v>-111</v>
      </c>
    </row>
    <row r="134" spans="3:20">
      <c r="C134">
        <f t="shared" si="12"/>
        <v>2022</v>
      </c>
      <c r="D134">
        <f t="shared" si="13"/>
        <v>8</v>
      </c>
      <c r="E134" s="36">
        <f ca="1">OFFSET(values!P$49,$D134,0)</f>
        <v>0.96388888888888891</v>
      </c>
      <c r="F134" s="36">
        <f ca="1">OFFSET(values!Q$49,$D134,0)</f>
        <v>0</v>
      </c>
      <c r="G134" s="36">
        <f ca="1">OFFSET(values!R$49,$D134,0)</f>
        <v>0.97149122807017541</v>
      </c>
      <c r="H134" s="36">
        <f ca="1">OFFSET(values!S$49,$D134,0)</f>
        <v>0</v>
      </c>
      <c r="J134" s="37">
        <f>IF(ISERROR(HLOOKUP(C134,'exogenous demand adjustment'!$N$2:$V$31,30,FALSE)),J133,HLOOKUP(C134,'exogenous demand adjustment'!$N$2:$V$31,30,FALSE))</f>
        <v>88564.805154617483</v>
      </c>
      <c r="K134" s="37">
        <f>IF(ISERROR(HLOOKUP(C134,'exogenous demand adjustment'!$C$2:$K$31,30,FALSE)),K133,HLOOKUP(C134,'exogenous demand adjustment'!$C$2:$K$31,30,FALSE))</f>
        <v>86251.302507230372</v>
      </c>
      <c r="L134" s="37">
        <f>IF(ISERROR(HLOOKUP(C134,'exogenous demand adjustment'!$N$2:$V$51,50,FALSE)),L133,HLOOKUP(C134,'exogenous demand adjustment'!$N$2:$V$51,50,FALSE))</f>
        <v>22638.38032286919</v>
      </c>
      <c r="M134" s="37">
        <f>IF(ISERROR(HLOOKUP(C134,'exogenous demand adjustment'!$C$2:$K$51,50,FALSE)),M133,HLOOKUP(C134,'exogenous demand adjustment'!$C$2:$K$51,50,FALSE))</f>
        <v>7241.4702573916347</v>
      </c>
      <c r="O134" s="37">
        <f t="shared" ca="1" si="10"/>
        <v>85.366631635145183</v>
      </c>
      <c r="P134" s="37">
        <f t="shared" ca="1" si="7"/>
        <v>0</v>
      </c>
      <c r="Q134" s="37">
        <f t="shared" ca="1" si="8"/>
        <v>21.992987901383884</v>
      </c>
      <c r="R134" s="37">
        <f t="shared" ca="1" si="9"/>
        <v>0</v>
      </c>
      <c r="T134" s="39">
        <f t="shared" ca="1" si="11"/>
        <v>-107</v>
      </c>
    </row>
    <row r="135" spans="3:20">
      <c r="C135">
        <f t="shared" si="12"/>
        <v>2022</v>
      </c>
      <c r="D135">
        <f t="shared" si="13"/>
        <v>9</v>
      </c>
      <c r="E135" s="36">
        <f ca="1">OFFSET(values!P$49,$D135,0)</f>
        <v>0.7583333333333333</v>
      </c>
      <c r="F135" s="36">
        <f ca="1">OFFSET(values!Q$49,$D135,0)</f>
        <v>0</v>
      </c>
      <c r="G135" s="36">
        <f ca="1">OFFSET(values!R$49,$D135,0)</f>
        <v>0.80263157894736847</v>
      </c>
      <c r="H135" s="36">
        <f ca="1">OFFSET(values!S$49,$D135,0)</f>
        <v>0</v>
      </c>
      <c r="J135" s="37">
        <f>IF(ISERROR(HLOOKUP(C135,'exogenous demand adjustment'!$N$2:$V$31,30,FALSE)),J134,HLOOKUP(C135,'exogenous demand adjustment'!$N$2:$V$31,30,FALSE))</f>
        <v>88564.805154617483</v>
      </c>
      <c r="K135" s="37">
        <f>IF(ISERROR(HLOOKUP(C135,'exogenous demand adjustment'!$C$2:$K$31,30,FALSE)),K134,HLOOKUP(C135,'exogenous demand adjustment'!$C$2:$K$31,30,FALSE))</f>
        <v>86251.302507230372</v>
      </c>
      <c r="L135" s="37">
        <f>IF(ISERROR(HLOOKUP(C135,'exogenous demand adjustment'!$N$2:$V$51,50,FALSE)),L134,HLOOKUP(C135,'exogenous demand adjustment'!$N$2:$V$51,50,FALSE))</f>
        <v>22638.38032286919</v>
      </c>
      <c r="M135" s="37">
        <f>IF(ISERROR(HLOOKUP(C135,'exogenous demand adjustment'!$C$2:$K$51,50,FALSE)),M134,HLOOKUP(C135,'exogenous demand adjustment'!$C$2:$K$51,50,FALSE))</f>
        <v>7241.4702573916347</v>
      </c>
      <c r="O135" s="37">
        <f t="shared" ca="1" si="10"/>
        <v>67.161643908918251</v>
      </c>
      <c r="P135" s="37">
        <f t="shared" ref="P135:P198" ca="1" si="14">F135*K135/1000</f>
        <v>0</v>
      </c>
      <c r="Q135" s="37">
        <f t="shared" ref="Q135:Q198" ca="1" si="15">G135*L135/1000</f>
        <v>18.170278943355537</v>
      </c>
      <c r="R135" s="37">
        <f t="shared" ref="R135:R198" ca="1" si="16">H135*M135/1000</f>
        <v>0</v>
      </c>
      <c r="T135" s="39">
        <f t="shared" ca="1" si="11"/>
        <v>-85</v>
      </c>
    </row>
    <row r="136" spans="3:20">
      <c r="C136">
        <f t="shared" si="12"/>
        <v>2022</v>
      </c>
      <c r="D136">
        <f t="shared" si="13"/>
        <v>10</v>
      </c>
      <c r="E136" s="36">
        <f ca="1">OFFSET(values!P$49,$D136,0)</f>
        <v>0</v>
      </c>
      <c r="F136" s="36">
        <f ca="1">OFFSET(values!Q$49,$D136,0)</f>
        <v>0</v>
      </c>
      <c r="G136" s="36">
        <f ca="1">OFFSET(values!R$49,$D136,0)</f>
        <v>0</v>
      </c>
      <c r="H136" s="36">
        <f ca="1">OFFSET(values!S$49,$D136,0)</f>
        <v>0</v>
      </c>
      <c r="J136" s="37">
        <f>IF(ISERROR(HLOOKUP(C136,'exogenous demand adjustment'!$N$2:$V$31,30,FALSE)),J135,HLOOKUP(C136,'exogenous demand adjustment'!$N$2:$V$31,30,FALSE))</f>
        <v>88564.805154617483</v>
      </c>
      <c r="K136" s="37">
        <f>IF(ISERROR(HLOOKUP(C136,'exogenous demand adjustment'!$C$2:$K$31,30,FALSE)),K135,HLOOKUP(C136,'exogenous demand adjustment'!$C$2:$K$31,30,FALSE))</f>
        <v>86251.302507230372</v>
      </c>
      <c r="L136" s="37">
        <f>IF(ISERROR(HLOOKUP(C136,'exogenous demand adjustment'!$N$2:$V$51,50,FALSE)),L135,HLOOKUP(C136,'exogenous demand adjustment'!$N$2:$V$51,50,FALSE))</f>
        <v>22638.38032286919</v>
      </c>
      <c r="M136" s="37">
        <f>IF(ISERROR(HLOOKUP(C136,'exogenous demand adjustment'!$C$2:$K$51,50,FALSE)),M135,HLOOKUP(C136,'exogenous demand adjustment'!$C$2:$K$51,50,FALSE))</f>
        <v>7241.4702573916347</v>
      </c>
      <c r="O136" s="37">
        <f t="shared" ref="O136:O199" ca="1" si="17">E136*J136/1000</f>
        <v>0</v>
      </c>
      <c r="P136" s="37">
        <f t="shared" ca="1" si="14"/>
        <v>0</v>
      </c>
      <c r="Q136" s="37">
        <f t="shared" ca="1" si="15"/>
        <v>0</v>
      </c>
      <c r="R136" s="37">
        <f t="shared" ca="1" si="16"/>
        <v>0</v>
      </c>
      <c r="T136" s="39">
        <f t="shared" ref="T136:T199" ca="1" si="18">-ROUND(SUM(O136:R136),0)</f>
        <v>0</v>
      </c>
    </row>
    <row r="137" spans="3:20">
      <c r="C137">
        <f t="shared" ref="C137:C200" si="19">IF(D137=1,C136+1,C136)</f>
        <v>2022</v>
      </c>
      <c r="D137">
        <f t="shared" ref="D137:D200" si="20">IF(D136=12,1,D136+1)</f>
        <v>11</v>
      </c>
      <c r="E137" s="36">
        <f ca="1">OFFSET(values!P$49,$D137,0)</f>
        <v>0</v>
      </c>
      <c r="F137" s="36">
        <f ca="1">OFFSET(values!Q$49,$D137,0)</f>
        <v>0</v>
      </c>
      <c r="G137" s="36">
        <f ca="1">OFFSET(values!R$49,$D137,0)</f>
        <v>0</v>
      </c>
      <c r="H137" s="36">
        <f ca="1">OFFSET(values!S$49,$D137,0)</f>
        <v>0</v>
      </c>
      <c r="J137" s="37">
        <f>IF(ISERROR(HLOOKUP(C137,'exogenous demand adjustment'!$N$2:$V$31,30,FALSE)),J136,HLOOKUP(C137,'exogenous demand adjustment'!$N$2:$V$31,30,FALSE))</f>
        <v>88564.805154617483</v>
      </c>
      <c r="K137" s="37">
        <f>IF(ISERROR(HLOOKUP(C137,'exogenous demand adjustment'!$C$2:$K$31,30,FALSE)),K136,HLOOKUP(C137,'exogenous demand adjustment'!$C$2:$K$31,30,FALSE))</f>
        <v>86251.302507230372</v>
      </c>
      <c r="L137" s="37">
        <f>IF(ISERROR(HLOOKUP(C137,'exogenous demand adjustment'!$N$2:$V$51,50,FALSE)),L136,HLOOKUP(C137,'exogenous demand adjustment'!$N$2:$V$51,50,FALSE))</f>
        <v>22638.38032286919</v>
      </c>
      <c r="M137" s="37">
        <f>IF(ISERROR(HLOOKUP(C137,'exogenous demand adjustment'!$C$2:$K$51,50,FALSE)),M136,HLOOKUP(C137,'exogenous demand adjustment'!$C$2:$K$51,50,FALSE))</f>
        <v>7241.4702573916347</v>
      </c>
      <c r="O137" s="37">
        <f t="shared" ca="1" si="17"/>
        <v>0</v>
      </c>
      <c r="P137" s="37">
        <f t="shared" ca="1" si="14"/>
        <v>0</v>
      </c>
      <c r="Q137" s="37">
        <f t="shared" ca="1" si="15"/>
        <v>0</v>
      </c>
      <c r="R137" s="37">
        <f t="shared" ca="1" si="16"/>
        <v>0</v>
      </c>
      <c r="T137" s="39">
        <f t="shared" ca="1" si="18"/>
        <v>0</v>
      </c>
    </row>
    <row r="138" spans="3:20">
      <c r="C138">
        <f t="shared" si="19"/>
        <v>2022</v>
      </c>
      <c r="D138">
        <f t="shared" si="20"/>
        <v>12</v>
      </c>
      <c r="E138" s="36">
        <f ca="1">OFFSET(values!P$49,$D138,0)</f>
        <v>0</v>
      </c>
      <c r="F138" s="36">
        <f ca="1">OFFSET(values!Q$49,$D138,0)</f>
        <v>0.89855072463768115</v>
      </c>
      <c r="G138" s="36">
        <f ca="1">OFFSET(values!R$49,$D138,0)</f>
        <v>0</v>
      </c>
      <c r="H138" s="36">
        <f ca="1">OFFSET(values!S$49,$D138,0)</f>
        <v>0.86131386861313863</v>
      </c>
      <c r="J138" s="37">
        <f>IF(ISERROR(HLOOKUP(C138,'exogenous demand adjustment'!$N$2:$V$31,30,FALSE)),J137,HLOOKUP(C138,'exogenous demand adjustment'!$N$2:$V$31,30,FALSE))</f>
        <v>88564.805154617483</v>
      </c>
      <c r="K138" s="37">
        <f>IF(ISERROR(HLOOKUP(C138,'exogenous demand adjustment'!$C$2:$K$31,30,FALSE)),K137,HLOOKUP(C138,'exogenous demand adjustment'!$C$2:$K$31,30,FALSE))</f>
        <v>86251.302507230372</v>
      </c>
      <c r="L138" s="37">
        <f>IF(ISERROR(HLOOKUP(C138,'exogenous demand adjustment'!$N$2:$V$51,50,FALSE)),L137,HLOOKUP(C138,'exogenous demand adjustment'!$N$2:$V$51,50,FALSE))</f>
        <v>22638.38032286919</v>
      </c>
      <c r="M138" s="37">
        <f>IF(ISERROR(HLOOKUP(C138,'exogenous demand adjustment'!$C$2:$K$51,50,FALSE)),M137,HLOOKUP(C138,'exogenous demand adjustment'!$C$2:$K$51,50,FALSE))</f>
        <v>7241.4702573916347</v>
      </c>
      <c r="O138" s="37">
        <f t="shared" ca="1" si="17"/>
        <v>0</v>
      </c>
      <c r="P138" s="37">
        <f t="shared" ca="1" si="14"/>
        <v>77.501170368815693</v>
      </c>
      <c r="Q138" s="37">
        <f t="shared" ca="1" si="15"/>
        <v>0</v>
      </c>
      <c r="R138" s="37">
        <f t="shared" ca="1" si="16"/>
        <v>6.23717876184097</v>
      </c>
      <c r="T138" s="39">
        <f t="shared" ca="1" si="18"/>
        <v>-84</v>
      </c>
    </row>
    <row r="139" spans="3:20">
      <c r="C139">
        <f t="shared" si="19"/>
        <v>2023</v>
      </c>
      <c r="D139">
        <f t="shared" si="20"/>
        <v>1</v>
      </c>
      <c r="E139" s="36">
        <f ca="1">OFFSET(values!P$49,$D139,0)</f>
        <v>0</v>
      </c>
      <c r="F139" s="36">
        <f ca="1">OFFSET(values!Q$49,$D139,0)</f>
        <v>1</v>
      </c>
      <c r="G139" s="36">
        <f ca="1">OFFSET(values!R$49,$D139,0)</f>
        <v>0</v>
      </c>
      <c r="H139" s="36">
        <f ca="1">OFFSET(values!S$49,$D139,0)</f>
        <v>1</v>
      </c>
      <c r="J139" s="37">
        <f>IF(ISERROR(HLOOKUP(C139,'exogenous demand adjustment'!$N$2:$V$31,30,FALSE)),J138,HLOOKUP(C139,'exogenous demand adjustment'!$N$2:$V$31,30,FALSE))</f>
        <v>88564.805154617483</v>
      </c>
      <c r="K139" s="37">
        <f>IF(ISERROR(HLOOKUP(C139,'exogenous demand adjustment'!$C$2:$K$31,30,FALSE)),K138,HLOOKUP(C139,'exogenous demand adjustment'!$C$2:$K$31,30,FALSE))</f>
        <v>86251.302507230372</v>
      </c>
      <c r="L139" s="37">
        <f>IF(ISERROR(HLOOKUP(C139,'exogenous demand adjustment'!$N$2:$V$51,50,FALSE)),L138,HLOOKUP(C139,'exogenous demand adjustment'!$N$2:$V$51,50,FALSE))</f>
        <v>22638.38032286919</v>
      </c>
      <c r="M139" s="37">
        <f>IF(ISERROR(HLOOKUP(C139,'exogenous demand adjustment'!$C$2:$K$51,50,FALSE)),M138,HLOOKUP(C139,'exogenous demand adjustment'!$C$2:$K$51,50,FALSE))</f>
        <v>7241.4702573916347</v>
      </c>
      <c r="O139" s="37">
        <f t="shared" ca="1" si="17"/>
        <v>0</v>
      </c>
      <c r="P139" s="37">
        <f t="shared" ca="1" si="14"/>
        <v>86.251302507230378</v>
      </c>
      <c r="Q139" s="37">
        <f t="shared" ca="1" si="15"/>
        <v>0</v>
      </c>
      <c r="R139" s="37">
        <f t="shared" ca="1" si="16"/>
        <v>7.2414702573916347</v>
      </c>
      <c r="T139" s="39">
        <f t="shared" ca="1" si="18"/>
        <v>-93</v>
      </c>
    </row>
    <row r="140" spans="3:20">
      <c r="C140">
        <f t="shared" si="19"/>
        <v>2023</v>
      </c>
      <c r="D140">
        <f t="shared" si="20"/>
        <v>2</v>
      </c>
      <c r="E140" s="36">
        <f ca="1">OFFSET(values!P$49,$D140,0)</f>
        <v>0</v>
      </c>
      <c r="F140" s="36">
        <f ca="1">OFFSET(values!Q$49,$D140,0)</f>
        <v>0.75362318840579712</v>
      </c>
      <c r="G140" s="36">
        <f ca="1">OFFSET(values!R$49,$D140,0)</f>
        <v>0</v>
      </c>
      <c r="H140" s="36">
        <f ca="1">OFFSET(values!S$49,$D140,0)</f>
        <v>0.67883211678832112</v>
      </c>
      <c r="J140" s="37">
        <f>IF(ISERROR(HLOOKUP(C140,'exogenous demand adjustment'!$N$2:$V$31,30,FALSE)),J139,HLOOKUP(C140,'exogenous demand adjustment'!$N$2:$V$31,30,FALSE))</f>
        <v>88564.805154617483</v>
      </c>
      <c r="K140" s="37">
        <f>IF(ISERROR(HLOOKUP(C140,'exogenous demand adjustment'!$C$2:$K$31,30,FALSE)),K139,HLOOKUP(C140,'exogenous demand adjustment'!$C$2:$K$31,30,FALSE))</f>
        <v>86251.302507230372</v>
      </c>
      <c r="L140" s="37">
        <f>IF(ISERROR(HLOOKUP(C140,'exogenous demand adjustment'!$N$2:$V$51,50,FALSE)),L139,HLOOKUP(C140,'exogenous demand adjustment'!$N$2:$V$51,50,FALSE))</f>
        <v>22638.38032286919</v>
      </c>
      <c r="M140" s="37">
        <f>IF(ISERROR(HLOOKUP(C140,'exogenous demand adjustment'!$C$2:$K$51,50,FALSE)),M139,HLOOKUP(C140,'exogenous demand adjustment'!$C$2:$K$51,50,FALSE))</f>
        <v>7241.4702573916347</v>
      </c>
      <c r="O140" s="37">
        <f t="shared" ca="1" si="17"/>
        <v>0</v>
      </c>
      <c r="P140" s="37">
        <f t="shared" ca="1" si="14"/>
        <v>65.00098159965188</v>
      </c>
      <c r="Q140" s="37">
        <f t="shared" ca="1" si="15"/>
        <v>0</v>
      </c>
      <c r="R140" s="37">
        <f t="shared" ca="1" si="16"/>
        <v>4.9157425834848318</v>
      </c>
      <c r="T140" s="39">
        <f t="shared" ca="1" si="18"/>
        <v>-70</v>
      </c>
    </row>
    <row r="141" spans="3:20">
      <c r="C141">
        <f t="shared" si="19"/>
        <v>2023</v>
      </c>
      <c r="D141">
        <f t="shared" si="20"/>
        <v>3</v>
      </c>
      <c r="E141" s="36">
        <f ca="1">OFFSET(values!P$49,$D141,0)</f>
        <v>0</v>
      </c>
      <c r="F141" s="36">
        <f ca="1">OFFSET(values!Q$49,$D141,0)</f>
        <v>0</v>
      </c>
      <c r="G141" s="36">
        <f ca="1">OFFSET(values!R$49,$D141,0)</f>
        <v>0</v>
      </c>
      <c r="H141" s="36">
        <f ca="1">OFFSET(values!S$49,$D141,0)</f>
        <v>0</v>
      </c>
      <c r="J141" s="37">
        <f>IF(ISERROR(HLOOKUP(C141,'exogenous demand adjustment'!$N$2:$V$31,30,FALSE)),J140,HLOOKUP(C141,'exogenous demand adjustment'!$N$2:$V$31,30,FALSE))</f>
        <v>88564.805154617483</v>
      </c>
      <c r="K141" s="37">
        <f>IF(ISERROR(HLOOKUP(C141,'exogenous demand adjustment'!$C$2:$K$31,30,FALSE)),K140,HLOOKUP(C141,'exogenous demand adjustment'!$C$2:$K$31,30,FALSE))</f>
        <v>86251.302507230372</v>
      </c>
      <c r="L141" s="37">
        <f>IF(ISERROR(HLOOKUP(C141,'exogenous demand adjustment'!$N$2:$V$51,50,FALSE)),L140,HLOOKUP(C141,'exogenous demand adjustment'!$N$2:$V$51,50,FALSE))</f>
        <v>22638.38032286919</v>
      </c>
      <c r="M141" s="37">
        <f>IF(ISERROR(HLOOKUP(C141,'exogenous demand adjustment'!$C$2:$K$51,50,FALSE)),M140,HLOOKUP(C141,'exogenous demand adjustment'!$C$2:$K$51,50,FALSE))</f>
        <v>7241.4702573916347</v>
      </c>
      <c r="O141" s="37">
        <f t="shared" ca="1" si="17"/>
        <v>0</v>
      </c>
      <c r="P141" s="37">
        <f t="shared" ca="1" si="14"/>
        <v>0</v>
      </c>
      <c r="Q141" s="37">
        <f t="shared" ca="1" si="15"/>
        <v>0</v>
      </c>
      <c r="R141" s="37">
        <f t="shared" ca="1" si="16"/>
        <v>0</v>
      </c>
      <c r="T141" s="39">
        <f t="shared" ca="1" si="18"/>
        <v>0</v>
      </c>
    </row>
    <row r="142" spans="3:20">
      <c r="C142">
        <f t="shared" si="19"/>
        <v>2023</v>
      </c>
      <c r="D142">
        <f t="shared" si="20"/>
        <v>4</v>
      </c>
      <c r="E142" s="36">
        <f ca="1">OFFSET(values!P$49,$D142,0)</f>
        <v>0</v>
      </c>
      <c r="F142" s="36">
        <f ca="1">OFFSET(values!Q$49,$D142,0)</f>
        <v>0</v>
      </c>
      <c r="G142" s="36">
        <f ca="1">OFFSET(values!R$49,$D142,0)</f>
        <v>0</v>
      </c>
      <c r="H142" s="36">
        <f ca="1">OFFSET(values!S$49,$D142,0)</f>
        <v>0</v>
      </c>
      <c r="J142" s="37">
        <f>IF(ISERROR(HLOOKUP(C142,'exogenous demand adjustment'!$N$2:$V$31,30,FALSE)),J141,HLOOKUP(C142,'exogenous demand adjustment'!$N$2:$V$31,30,FALSE))</f>
        <v>88564.805154617483</v>
      </c>
      <c r="K142" s="37">
        <f>IF(ISERROR(HLOOKUP(C142,'exogenous demand adjustment'!$C$2:$K$31,30,FALSE)),K141,HLOOKUP(C142,'exogenous demand adjustment'!$C$2:$K$31,30,FALSE))</f>
        <v>86251.302507230372</v>
      </c>
      <c r="L142" s="37">
        <f>IF(ISERROR(HLOOKUP(C142,'exogenous demand adjustment'!$N$2:$V$51,50,FALSE)),L141,HLOOKUP(C142,'exogenous demand adjustment'!$N$2:$V$51,50,FALSE))</f>
        <v>22638.38032286919</v>
      </c>
      <c r="M142" s="37">
        <f>IF(ISERROR(HLOOKUP(C142,'exogenous demand adjustment'!$C$2:$K$51,50,FALSE)),M141,HLOOKUP(C142,'exogenous demand adjustment'!$C$2:$K$51,50,FALSE))</f>
        <v>7241.4702573916347</v>
      </c>
      <c r="O142" s="37">
        <f t="shared" ca="1" si="17"/>
        <v>0</v>
      </c>
      <c r="P142" s="37">
        <f t="shared" ca="1" si="14"/>
        <v>0</v>
      </c>
      <c r="Q142" s="37">
        <f t="shared" ca="1" si="15"/>
        <v>0</v>
      </c>
      <c r="R142" s="37">
        <f t="shared" ca="1" si="16"/>
        <v>0</v>
      </c>
      <c r="T142" s="39">
        <f t="shared" ca="1" si="18"/>
        <v>0</v>
      </c>
    </row>
    <row r="143" spans="3:20">
      <c r="C143">
        <f t="shared" si="19"/>
        <v>2023</v>
      </c>
      <c r="D143">
        <f t="shared" si="20"/>
        <v>5</v>
      </c>
      <c r="E143" s="36">
        <f ca="1">OFFSET(values!P$49,$D143,0)</f>
        <v>0.58333333333333337</v>
      </c>
      <c r="F143" s="36">
        <f ca="1">OFFSET(values!Q$49,$D143,0)</f>
        <v>0</v>
      </c>
      <c r="G143" s="36">
        <f ca="1">OFFSET(values!R$49,$D143,0)</f>
        <v>0.65350877192982459</v>
      </c>
      <c r="H143" s="36">
        <f ca="1">OFFSET(values!S$49,$D143,0)</f>
        <v>0</v>
      </c>
      <c r="J143" s="37">
        <f>IF(ISERROR(HLOOKUP(C143,'exogenous demand adjustment'!$N$2:$V$31,30,FALSE)),J142,HLOOKUP(C143,'exogenous demand adjustment'!$N$2:$V$31,30,FALSE))</f>
        <v>88564.805154617483</v>
      </c>
      <c r="K143" s="37">
        <f>IF(ISERROR(HLOOKUP(C143,'exogenous demand adjustment'!$C$2:$K$31,30,FALSE)),K142,HLOOKUP(C143,'exogenous demand adjustment'!$C$2:$K$31,30,FALSE))</f>
        <v>86251.302507230372</v>
      </c>
      <c r="L143" s="37">
        <f>IF(ISERROR(HLOOKUP(C143,'exogenous demand adjustment'!$N$2:$V$51,50,FALSE)),L142,HLOOKUP(C143,'exogenous demand adjustment'!$N$2:$V$51,50,FALSE))</f>
        <v>22638.38032286919</v>
      </c>
      <c r="M143" s="37">
        <f>IF(ISERROR(HLOOKUP(C143,'exogenous demand adjustment'!$C$2:$K$51,50,FALSE)),M142,HLOOKUP(C143,'exogenous demand adjustment'!$C$2:$K$51,50,FALSE))</f>
        <v>7241.4702573916347</v>
      </c>
      <c r="O143" s="37">
        <f t="shared" ca="1" si="17"/>
        <v>51.662803006860202</v>
      </c>
      <c r="P143" s="37">
        <f t="shared" ca="1" si="14"/>
        <v>0</v>
      </c>
      <c r="Q143" s="37">
        <f t="shared" ca="1" si="15"/>
        <v>14.79438012327855</v>
      </c>
      <c r="R143" s="37">
        <f t="shared" ca="1" si="16"/>
        <v>0</v>
      </c>
      <c r="T143" s="39">
        <f t="shared" ca="1" si="18"/>
        <v>-66</v>
      </c>
    </row>
    <row r="144" spans="3:20">
      <c r="C144">
        <f t="shared" si="19"/>
        <v>2023</v>
      </c>
      <c r="D144">
        <f t="shared" si="20"/>
        <v>6</v>
      </c>
      <c r="E144" s="36">
        <f ca="1">OFFSET(values!P$49,$D144,0)</f>
        <v>0.91111111111111109</v>
      </c>
      <c r="F144" s="36">
        <f ca="1">OFFSET(values!Q$49,$D144,0)</f>
        <v>0</v>
      </c>
      <c r="G144" s="36">
        <f ca="1">OFFSET(values!R$49,$D144,0)</f>
        <v>0.92982456140350878</v>
      </c>
      <c r="H144" s="36">
        <f ca="1">OFFSET(values!S$49,$D144,0)</f>
        <v>0</v>
      </c>
      <c r="J144" s="37">
        <f>IF(ISERROR(HLOOKUP(C144,'exogenous demand adjustment'!$N$2:$V$31,30,FALSE)),J143,HLOOKUP(C144,'exogenous demand adjustment'!$N$2:$V$31,30,FALSE))</f>
        <v>88564.805154617483</v>
      </c>
      <c r="K144" s="37">
        <f>IF(ISERROR(HLOOKUP(C144,'exogenous demand adjustment'!$C$2:$K$31,30,FALSE)),K143,HLOOKUP(C144,'exogenous demand adjustment'!$C$2:$K$31,30,FALSE))</f>
        <v>86251.302507230372</v>
      </c>
      <c r="L144" s="37">
        <f>IF(ISERROR(HLOOKUP(C144,'exogenous demand adjustment'!$N$2:$V$51,50,FALSE)),L143,HLOOKUP(C144,'exogenous demand adjustment'!$N$2:$V$51,50,FALSE))</f>
        <v>22638.38032286919</v>
      </c>
      <c r="M144" s="37">
        <f>IF(ISERROR(HLOOKUP(C144,'exogenous demand adjustment'!$C$2:$K$51,50,FALSE)),M143,HLOOKUP(C144,'exogenous demand adjustment'!$C$2:$K$51,50,FALSE))</f>
        <v>7241.4702573916347</v>
      </c>
      <c r="O144" s="37">
        <f t="shared" ca="1" si="17"/>
        <v>80.692378029762594</v>
      </c>
      <c r="P144" s="37">
        <f t="shared" ca="1" si="14"/>
        <v>0</v>
      </c>
      <c r="Q144" s="37">
        <f t="shared" ca="1" si="15"/>
        <v>21.049722054597666</v>
      </c>
      <c r="R144" s="37">
        <f t="shared" ca="1" si="16"/>
        <v>0</v>
      </c>
      <c r="T144" s="39">
        <f t="shared" ca="1" si="18"/>
        <v>-102</v>
      </c>
    </row>
    <row r="145" spans="3:20">
      <c r="C145">
        <f t="shared" si="19"/>
        <v>2023</v>
      </c>
      <c r="D145">
        <f t="shared" si="20"/>
        <v>7</v>
      </c>
      <c r="E145" s="36">
        <f ca="1">OFFSET(values!P$49,$D145,0)</f>
        <v>1</v>
      </c>
      <c r="F145" s="36">
        <f ca="1">OFFSET(values!Q$49,$D145,0)</f>
        <v>0</v>
      </c>
      <c r="G145" s="36">
        <f ca="1">OFFSET(values!R$49,$D145,0)</f>
        <v>1</v>
      </c>
      <c r="H145" s="36">
        <f ca="1">OFFSET(values!S$49,$D145,0)</f>
        <v>0</v>
      </c>
      <c r="J145" s="37">
        <f>IF(ISERROR(HLOOKUP(C145,'exogenous demand adjustment'!$N$2:$V$31,30,FALSE)),J144,HLOOKUP(C145,'exogenous demand adjustment'!$N$2:$V$31,30,FALSE))</f>
        <v>88564.805154617483</v>
      </c>
      <c r="K145" s="37">
        <f>IF(ISERROR(HLOOKUP(C145,'exogenous demand adjustment'!$C$2:$K$31,30,FALSE)),K144,HLOOKUP(C145,'exogenous demand adjustment'!$C$2:$K$31,30,FALSE))</f>
        <v>86251.302507230372</v>
      </c>
      <c r="L145" s="37">
        <f>IF(ISERROR(HLOOKUP(C145,'exogenous demand adjustment'!$N$2:$V$51,50,FALSE)),L144,HLOOKUP(C145,'exogenous demand adjustment'!$N$2:$V$51,50,FALSE))</f>
        <v>22638.38032286919</v>
      </c>
      <c r="M145" s="37">
        <f>IF(ISERROR(HLOOKUP(C145,'exogenous demand adjustment'!$C$2:$K$51,50,FALSE)),M144,HLOOKUP(C145,'exogenous demand adjustment'!$C$2:$K$51,50,FALSE))</f>
        <v>7241.4702573916347</v>
      </c>
      <c r="O145" s="37">
        <f t="shared" ca="1" si="17"/>
        <v>88.564805154617488</v>
      </c>
      <c r="P145" s="37">
        <f t="shared" ca="1" si="14"/>
        <v>0</v>
      </c>
      <c r="Q145" s="37">
        <f t="shared" ca="1" si="15"/>
        <v>22.638380322869189</v>
      </c>
      <c r="R145" s="37">
        <f t="shared" ca="1" si="16"/>
        <v>0</v>
      </c>
      <c r="T145" s="39">
        <f t="shared" ca="1" si="18"/>
        <v>-111</v>
      </c>
    </row>
    <row r="146" spans="3:20">
      <c r="C146">
        <f t="shared" si="19"/>
        <v>2023</v>
      </c>
      <c r="D146">
        <f t="shared" si="20"/>
        <v>8</v>
      </c>
      <c r="E146" s="36">
        <f ca="1">OFFSET(values!P$49,$D146,0)</f>
        <v>0.96388888888888891</v>
      </c>
      <c r="F146" s="36">
        <f ca="1">OFFSET(values!Q$49,$D146,0)</f>
        <v>0</v>
      </c>
      <c r="G146" s="36">
        <f ca="1">OFFSET(values!R$49,$D146,0)</f>
        <v>0.97149122807017541</v>
      </c>
      <c r="H146" s="36">
        <f ca="1">OFFSET(values!S$49,$D146,0)</f>
        <v>0</v>
      </c>
      <c r="J146" s="37">
        <f>IF(ISERROR(HLOOKUP(C146,'exogenous demand adjustment'!$N$2:$V$31,30,FALSE)),J145,HLOOKUP(C146,'exogenous demand adjustment'!$N$2:$V$31,30,FALSE))</f>
        <v>88564.805154617483</v>
      </c>
      <c r="K146" s="37">
        <f>IF(ISERROR(HLOOKUP(C146,'exogenous demand adjustment'!$C$2:$K$31,30,FALSE)),K145,HLOOKUP(C146,'exogenous demand adjustment'!$C$2:$K$31,30,FALSE))</f>
        <v>86251.302507230372</v>
      </c>
      <c r="L146" s="37">
        <f>IF(ISERROR(HLOOKUP(C146,'exogenous demand adjustment'!$N$2:$V$51,50,FALSE)),L145,HLOOKUP(C146,'exogenous demand adjustment'!$N$2:$V$51,50,FALSE))</f>
        <v>22638.38032286919</v>
      </c>
      <c r="M146" s="37">
        <f>IF(ISERROR(HLOOKUP(C146,'exogenous demand adjustment'!$C$2:$K$51,50,FALSE)),M145,HLOOKUP(C146,'exogenous demand adjustment'!$C$2:$K$51,50,FALSE))</f>
        <v>7241.4702573916347</v>
      </c>
      <c r="O146" s="37">
        <f t="shared" ca="1" si="17"/>
        <v>85.366631635145183</v>
      </c>
      <c r="P146" s="37">
        <f t="shared" ca="1" si="14"/>
        <v>0</v>
      </c>
      <c r="Q146" s="37">
        <f t="shared" ca="1" si="15"/>
        <v>21.992987901383884</v>
      </c>
      <c r="R146" s="37">
        <f t="shared" ca="1" si="16"/>
        <v>0</v>
      </c>
      <c r="T146" s="39">
        <f t="shared" ca="1" si="18"/>
        <v>-107</v>
      </c>
    </row>
    <row r="147" spans="3:20">
      <c r="C147">
        <f t="shared" si="19"/>
        <v>2023</v>
      </c>
      <c r="D147">
        <f t="shared" si="20"/>
        <v>9</v>
      </c>
      <c r="E147" s="36">
        <f ca="1">OFFSET(values!P$49,$D147,0)</f>
        <v>0.7583333333333333</v>
      </c>
      <c r="F147" s="36">
        <f ca="1">OFFSET(values!Q$49,$D147,0)</f>
        <v>0</v>
      </c>
      <c r="G147" s="36">
        <f ca="1">OFFSET(values!R$49,$D147,0)</f>
        <v>0.80263157894736847</v>
      </c>
      <c r="H147" s="36">
        <f ca="1">OFFSET(values!S$49,$D147,0)</f>
        <v>0</v>
      </c>
      <c r="J147" s="37">
        <f>IF(ISERROR(HLOOKUP(C147,'exogenous demand adjustment'!$N$2:$V$31,30,FALSE)),J146,HLOOKUP(C147,'exogenous demand adjustment'!$N$2:$V$31,30,FALSE))</f>
        <v>88564.805154617483</v>
      </c>
      <c r="K147" s="37">
        <f>IF(ISERROR(HLOOKUP(C147,'exogenous demand adjustment'!$C$2:$K$31,30,FALSE)),K146,HLOOKUP(C147,'exogenous demand adjustment'!$C$2:$K$31,30,FALSE))</f>
        <v>86251.302507230372</v>
      </c>
      <c r="L147" s="37">
        <f>IF(ISERROR(HLOOKUP(C147,'exogenous demand adjustment'!$N$2:$V$51,50,FALSE)),L146,HLOOKUP(C147,'exogenous demand adjustment'!$N$2:$V$51,50,FALSE))</f>
        <v>22638.38032286919</v>
      </c>
      <c r="M147" s="37">
        <f>IF(ISERROR(HLOOKUP(C147,'exogenous demand adjustment'!$C$2:$K$51,50,FALSE)),M146,HLOOKUP(C147,'exogenous demand adjustment'!$C$2:$K$51,50,FALSE))</f>
        <v>7241.4702573916347</v>
      </c>
      <c r="O147" s="37">
        <f t="shared" ca="1" si="17"/>
        <v>67.161643908918251</v>
      </c>
      <c r="P147" s="37">
        <f t="shared" ca="1" si="14"/>
        <v>0</v>
      </c>
      <c r="Q147" s="37">
        <f t="shared" ca="1" si="15"/>
        <v>18.170278943355537</v>
      </c>
      <c r="R147" s="37">
        <f t="shared" ca="1" si="16"/>
        <v>0</v>
      </c>
      <c r="T147" s="39">
        <f t="shared" ca="1" si="18"/>
        <v>-85</v>
      </c>
    </row>
    <row r="148" spans="3:20">
      <c r="C148">
        <f t="shared" si="19"/>
        <v>2023</v>
      </c>
      <c r="D148">
        <f t="shared" si="20"/>
        <v>10</v>
      </c>
      <c r="E148" s="36">
        <f ca="1">OFFSET(values!P$49,$D148,0)</f>
        <v>0</v>
      </c>
      <c r="F148" s="36">
        <f ca="1">OFFSET(values!Q$49,$D148,0)</f>
        <v>0</v>
      </c>
      <c r="G148" s="36">
        <f ca="1">OFFSET(values!R$49,$D148,0)</f>
        <v>0</v>
      </c>
      <c r="H148" s="36">
        <f ca="1">OFFSET(values!S$49,$D148,0)</f>
        <v>0</v>
      </c>
      <c r="J148" s="37">
        <f>IF(ISERROR(HLOOKUP(C148,'exogenous demand adjustment'!$N$2:$V$31,30,FALSE)),J147,HLOOKUP(C148,'exogenous demand adjustment'!$N$2:$V$31,30,FALSE))</f>
        <v>88564.805154617483</v>
      </c>
      <c r="K148" s="37">
        <f>IF(ISERROR(HLOOKUP(C148,'exogenous demand adjustment'!$C$2:$K$31,30,FALSE)),K147,HLOOKUP(C148,'exogenous demand adjustment'!$C$2:$K$31,30,FALSE))</f>
        <v>86251.302507230372</v>
      </c>
      <c r="L148" s="37">
        <f>IF(ISERROR(HLOOKUP(C148,'exogenous demand adjustment'!$N$2:$V$51,50,FALSE)),L147,HLOOKUP(C148,'exogenous demand adjustment'!$N$2:$V$51,50,FALSE))</f>
        <v>22638.38032286919</v>
      </c>
      <c r="M148" s="37">
        <f>IF(ISERROR(HLOOKUP(C148,'exogenous demand adjustment'!$C$2:$K$51,50,FALSE)),M147,HLOOKUP(C148,'exogenous demand adjustment'!$C$2:$K$51,50,FALSE))</f>
        <v>7241.4702573916347</v>
      </c>
      <c r="O148" s="37">
        <f t="shared" ca="1" si="17"/>
        <v>0</v>
      </c>
      <c r="P148" s="37">
        <f t="shared" ca="1" si="14"/>
        <v>0</v>
      </c>
      <c r="Q148" s="37">
        <f t="shared" ca="1" si="15"/>
        <v>0</v>
      </c>
      <c r="R148" s="37">
        <f t="shared" ca="1" si="16"/>
        <v>0</v>
      </c>
      <c r="T148" s="39">
        <f t="shared" ca="1" si="18"/>
        <v>0</v>
      </c>
    </row>
    <row r="149" spans="3:20">
      <c r="C149">
        <f t="shared" si="19"/>
        <v>2023</v>
      </c>
      <c r="D149">
        <f t="shared" si="20"/>
        <v>11</v>
      </c>
      <c r="E149" s="36">
        <f ca="1">OFFSET(values!P$49,$D149,0)</f>
        <v>0</v>
      </c>
      <c r="F149" s="36">
        <f ca="1">OFFSET(values!Q$49,$D149,0)</f>
        <v>0</v>
      </c>
      <c r="G149" s="36">
        <f ca="1">OFFSET(values!R$49,$D149,0)</f>
        <v>0</v>
      </c>
      <c r="H149" s="36">
        <f ca="1">OFFSET(values!S$49,$D149,0)</f>
        <v>0</v>
      </c>
      <c r="J149" s="37">
        <f>IF(ISERROR(HLOOKUP(C149,'exogenous demand adjustment'!$N$2:$V$31,30,FALSE)),J148,HLOOKUP(C149,'exogenous demand adjustment'!$N$2:$V$31,30,FALSE))</f>
        <v>88564.805154617483</v>
      </c>
      <c r="K149" s="37">
        <f>IF(ISERROR(HLOOKUP(C149,'exogenous demand adjustment'!$C$2:$K$31,30,FALSE)),K148,HLOOKUP(C149,'exogenous demand adjustment'!$C$2:$K$31,30,FALSE))</f>
        <v>86251.302507230372</v>
      </c>
      <c r="L149" s="37">
        <f>IF(ISERROR(HLOOKUP(C149,'exogenous demand adjustment'!$N$2:$V$51,50,FALSE)),L148,HLOOKUP(C149,'exogenous demand adjustment'!$N$2:$V$51,50,FALSE))</f>
        <v>22638.38032286919</v>
      </c>
      <c r="M149" s="37">
        <f>IF(ISERROR(HLOOKUP(C149,'exogenous demand adjustment'!$C$2:$K$51,50,FALSE)),M148,HLOOKUP(C149,'exogenous demand adjustment'!$C$2:$K$51,50,FALSE))</f>
        <v>7241.4702573916347</v>
      </c>
      <c r="O149" s="37">
        <f t="shared" ca="1" si="17"/>
        <v>0</v>
      </c>
      <c r="P149" s="37">
        <f t="shared" ca="1" si="14"/>
        <v>0</v>
      </c>
      <c r="Q149" s="37">
        <f t="shared" ca="1" si="15"/>
        <v>0</v>
      </c>
      <c r="R149" s="37">
        <f t="shared" ca="1" si="16"/>
        <v>0</v>
      </c>
      <c r="T149" s="39">
        <f t="shared" ca="1" si="18"/>
        <v>0</v>
      </c>
    </row>
    <row r="150" spans="3:20">
      <c r="C150">
        <f t="shared" si="19"/>
        <v>2023</v>
      </c>
      <c r="D150">
        <f t="shared" si="20"/>
        <v>12</v>
      </c>
      <c r="E150" s="36">
        <f ca="1">OFFSET(values!P$49,$D150,0)</f>
        <v>0</v>
      </c>
      <c r="F150" s="36">
        <f ca="1">OFFSET(values!Q$49,$D150,0)</f>
        <v>0.89855072463768115</v>
      </c>
      <c r="G150" s="36">
        <f ca="1">OFFSET(values!R$49,$D150,0)</f>
        <v>0</v>
      </c>
      <c r="H150" s="36">
        <f ca="1">OFFSET(values!S$49,$D150,0)</f>
        <v>0.86131386861313863</v>
      </c>
      <c r="J150" s="37">
        <f>IF(ISERROR(HLOOKUP(C150,'exogenous demand adjustment'!$N$2:$V$31,30,FALSE)),J149,HLOOKUP(C150,'exogenous demand adjustment'!$N$2:$V$31,30,FALSE))</f>
        <v>88564.805154617483</v>
      </c>
      <c r="K150" s="37">
        <f>IF(ISERROR(HLOOKUP(C150,'exogenous demand adjustment'!$C$2:$K$31,30,FALSE)),K149,HLOOKUP(C150,'exogenous demand adjustment'!$C$2:$K$31,30,FALSE))</f>
        <v>86251.302507230372</v>
      </c>
      <c r="L150" s="37">
        <f>IF(ISERROR(HLOOKUP(C150,'exogenous demand adjustment'!$N$2:$V$51,50,FALSE)),L149,HLOOKUP(C150,'exogenous demand adjustment'!$N$2:$V$51,50,FALSE))</f>
        <v>22638.38032286919</v>
      </c>
      <c r="M150" s="37">
        <f>IF(ISERROR(HLOOKUP(C150,'exogenous demand adjustment'!$C$2:$K$51,50,FALSE)),M149,HLOOKUP(C150,'exogenous demand adjustment'!$C$2:$K$51,50,FALSE))</f>
        <v>7241.4702573916347</v>
      </c>
      <c r="O150" s="37">
        <f t="shared" ca="1" si="17"/>
        <v>0</v>
      </c>
      <c r="P150" s="37">
        <f t="shared" ca="1" si="14"/>
        <v>77.501170368815693</v>
      </c>
      <c r="Q150" s="37">
        <f t="shared" ca="1" si="15"/>
        <v>0</v>
      </c>
      <c r="R150" s="37">
        <f t="shared" ca="1" si="16"/>
        <v>6.23717876184097</v>
      </c>
      <c r="T150" s="39">
        <f t="shared" ca="1" si="18"/>
        <v>-84</v>
      </c>
    </row>
    <row r="151" spans="3:20">
      <c r="C151">
        <f t="shared" si="19"/>
        <v>2024</v>
      </c>
      <c r="D151">
        <f t="shared" si="20"/>
        <v>1</v>
      </c>
      <c r="E151" s="36">
        <f ca="1">OFFSET(values!P$49,$D151,0)</f>
        <v>0</v>
      </c>
      <c r="F151" s="36">
        <f ca="1">OFFSET(values!Q$49,$D151,0)</f>
        <v>1</v>
      </c>
      <c r="G151" s="36">
        <f ca="1">OFFSET(values!R$49,$D151,0)</f>
        <v>0</v>
      </c>
      <c r="H151" s="36">
        <f ca="1">OFFSET(values!S$49,$D151,0)</f>
        <v>1</v>
      </c>
      <c r="J151" s="37">
        <f>IF(ISERROR(HLOOKUP(C151,'exogenous demand adjustment'!$N$2:$V$31,30,FALSE)),J150,HLOOKUP(C151,'exogenous demand adjustment'!$N$2:$V$31,30,FALSE))</f>
        <v>88564.805154617483</v>
      </c>
      <c r="K151" s="37">
        <f>IF(ISERROR(HLOOKUP(C151,'exogenous demand adjustment'!$C$2:$K$31,30,FALSE)),K150,HLOOKUP(C151,'exogenous demand adjustment'!$C$2:$K$31,30,FALSE))</f>
        <v>86251.302507230372</v>
      </c>
      <c r="L151" s="37">
        <f>IF(ISERROR(HLOOKUP(C151,'exogenous demand adjustment'!$N$2:$V$51,50,FALSE)),L150,HLOOKUP(C151,'exogenous demand adjustment'!$N$2:$V$51,50,FALSE))</f>
        <v>22638.38032286919</v>
      </c>
      <c r="M151" s="37">
        <f>IF(ISERROR(HLOOKUP(C151,'exogenous demand adjustment'!$C$2:$K$51,50,FALSE)),M150,HLOOKUP(C151,'exogenous demand adjustment'!$C$2:$K$51,50,FALSE))</f>
        <v>7241.4702573916347</v>
      </c>
      <c r="O151" s="37">
        <f t="shared" ca="1" si="17"/>
        <v>0</v>
      </c>
      <c r="P151" s="37">
        <f t="shared" ca="1" si="14"/>
        <v>86.251302507230378</v>
      </c>
      <c r="Q151" s="37">
        <f t="shared" ca="1" si="15"/>
        <v>0</v>
      </c>
      <c r="R151" s="37">
        <f t="shared" ca="1" si="16"/>
        <v>7.2414702573916347</v>
      </c>
      <c r="T151" s="39">
        <f t="shared" ca="1" si="18"/>
        <v>-93</v>
      </c>
    </row>
    <row r="152" spans="3:20">
      <c r="C152">
        <f t="shared" si="19"/>
        <v>2024</v>
      </c>
      <c r="D152">
        <f t="shared" si="20"/>
        <v>2</v>
      </c>
      <c r="E152" s="36">
        <f ca="1">OFFSET(values!P$49,$D152,0)</f>
        <v>0</v>
      </c>
      <c r="F152" s="36">
        <f ca="1">OFFSET(values!Q$49,$D152,0)</f>
        <v>0.75362318840579712</v>
      </c>
      <c r="G152" s="36">
        <f ca="1">OFFSET(values!R$49,$D152,0)</f>
        <v>0</v>
      </c>
      <c r="H152" s="36">
        <f ca="1">OFFSET(values!S$49,$D152,0)</f>
        <v>0.67883211678832112</v>
      </c>
      <c r="J152" s="37">
        <f>IF(ISERROR(HLOOKUP(C152,'exogenous demand adjustment'!$N$2:$V$31,30,FALSE)),J151,HLOOKUP(C152,'exogenous demand adjustment'!$N$2:$V$31,30,FALSE))</f>
        <v>88564.805154617483</v>
      </c>
      <c r="K152" s="37">
        <f>IF(ISERROR(HLOOKUP(C152,'exogenous demand adjustment'!$C$2:$K$31,30,FALSE)),K151,HLOOKUP(C152,'exogenous demand adjustment'!$C$2:$K$31,30,FALSE))</f>
        <v>86251.302507230372</v>
      </c>
      <c r="L152" s="37">
        <f>IF(ISERROR(HLOOKUP(C152,'exogenous demand adjustment'!$N$2:$V$51,50,FALSE)),L151,HLOOKUP(C152,'exogenous demand adjustment'!$N$2:$V$51,50,FALSE))</f>
        <v>22638.38032286919</v>
      </c>
      <c r="M152" s="37">
        <f>IF(ISERROR(HLOOKUP(C152,'exogenous demand adjustment'!$C$2:$K$51,50,FALSE)),M151,HLOOKUP(C152,'exogenous demand adjustment'!$C$2:$K$51,50,FALSE))</f>
        <v>7241.4702573916347</v>
      </c>
      <c r="O152" s="37">
        <f t="shared" ca="1" si="17"/>
        <v>0</v>
      </c>
      <c r="P152" s="37">
        <f t="shared" ca="1" si="14"/>
        <v>65.00098159965188</v>
      </c>
      <c r="Q152" s="37">
        <f t="shared" ca="1" si="15"/>
        <v>0</v>
      </c>
      <c r="R152" s="37">
        <f t="shared" ca="1" si="16"/>
        <v>4.9157425834848318</v>
      </c>
      <c r="T152" s="39">
        <f t="shared" ca="1" si="18"/>
        <v>-70</v>
      </c>
    </row>
    <row r="153" spans="3:20">
      <c r="C153">
        <f t="shared" si="19"/>
        <v>2024</v>
      </c>
      <c r="D153">
        <f t="shared" si="20"/>
        <v>3</v>
      </c>
      <c r="E153" s="36">
        <f ca="1">OFFSET(values!P$49,$D153,0)</f>
        <v>0</v>
      </c>
      <c r="F153" s="36">
        <f ca="1">OFFSET(values!Q$49,$D153,0)</f>
        <v>0</v>
      </c>
      <c r="G153" s="36">
        <f ca="1">OFFSET(values!R$49,$D153,0)</f>
        <v>0</v>
      </c>
      <c r="H153" s="36">
        <f ca="1">OFFSET(values!S$49,$D153,0)</f>
        <v>0</v>
      </c>
      <c r="J153" s="37">
        <f>IF(ISERROR(HLOOKUP(C153,'exogenous demand adjustment'!$N$2:$V$31,30,FALSE)),J152,HLOOKUP(C153,'exogenous demand adjustment'!$N$2:$V$31,30,FALSE))</f>
        <v>88564.805154617483</v>
      </c>
      <c r="K153" s="37">
        <f>IF(ISERROR(HLOOKUP(C153,'exogenous demand adjustment'!$C$2:$K$31,30,FALSE)),K152,HLOOKUP(C153,'exogenous demand adjustment'!$C$2:$K$31,30,FALSE))</f>
        <v>86251.302507230372</v>
      </c>
      <c r="L153" s="37">
        <f>IF(ISERROR(HLOOKUP(C153,'exogenous demand adjustment'!$N$2:$V$51,50,FALSE)),L152,HLOOKUP(C153,'exogenous demand adjustment'!$N$2:$V$51,50,FALSE))</f>
        <v>22638.38032286919</v>
      </c>
      <c r="M153" s="37">
        <f>IF(ISERROR(HLOOKUP(C153,'exogenous demand adjustment'!$C$2:$K$51,50,FALSE)),M152,HLOOKUP(C153,'exogenous demand adjustment'!$C$2:$K$51,50,FALSE))</f>
        <v>7241.4702573916347</v>
      </c>
      <c r="O153" s="37">
        <f t="shared" ca="1" si="17"/>
        <v>0</v>
      </c>
      <c r="P153" s="37">
        <f t="shared" ca="1" si="14"/>
        <v>0</v>
      </c>
      <c r="Q153" s="37">
        <f t="shared" ca="1" si="15"/>
        <v>0</v>
      </c>
      <c r="R153" s="37">
        <f t="shared" ca="1" si="16"/>
        <v>0</v>
      </c>
      <c r="T153" s="39">
        <f t="shared" ca="1" si="18"/>
        <v>0</v>
      </c>
    </row>
    <row r="154" spans="3:20">
      <c r="C154">
        <f t="shared" si="19"/>
        <v>2024</v>
      </c>
      <c r="D154">
        <f t="shared" si="20"/>
        <v>4</v>
      </c>
      <c r="E154" s="36">
        <f ca="1">OFFSET(values!P$49,$D154,0)</f>
        <v>0</v>
      </c>
      <c r="F154" s="36">
        <f ca="1">OFFSET(values!Q$49,$D154,0)</f>
        <v>0</v>
      </c>
      <c r="G154" s="36">
        <f ca="1">OFFSET(values!R$49,$D154,0)</f>
        <v>0</v>
      </c>
      <c r="H154" s="36">
        <f ca="1">OFFSET(values!S$49,$D154,0)</f>
        <v>0</v>
      </c>
      <c r="J154" s="37">
        <f>IF(ISERROR(HLOOKUP(C154,'exogenous demand adjustment'!$N$2:$V$31,30,FALSE)),J153,HLOOKUP(C154,'exogenous demand adjustment'!$N$2:$V$31,30,FALSE))</f>
        <v>88564.805154617483</v>
      </c>
      <c r="K154" s="37">
        <f>IF(ISERROR(HLOOKUP(C154,'exogenous demand adjustment'!$C$2:$K$31,30,FALSE)),K153,HLOOKUP(C154,'exogenous demand adjustment'!$C$2:$K$31,30,FALSE))</f>
        <v>86251.302507230372</v>
      </c>
      <c r="L154" s="37">
        <f>IF(ISERROR(HLOOKUP(C154,'exogenous demand adjustment'!$N$2:$V$51,50,FALSE)),L153,HLOOKUP(C154,'exogenous demand adjustment'!$N$2:$V$51,50,FALSE))</f>
        <v>22638.38032286919</v>
      </c>
      <c r="M154" s="37">
        <f>IF(ISERROR(HLOOKUP(C154,'exogenous demand adjustment'!$C$2:$K$51,50,FALSE)),M153,HLOOKUP(C154,'exogenous demand adjustment'!$C$2:$K$51,50,FALSE))</f>
        <v>7241.4702573916347</v>
      </c>
      <c r="O154" s="37">
        <f t="shared" ca="1" si="17"/>
        <v>0</v>
      </c>
      <c r="P154" s="37">
        <f t="shared" ca="1" si="14"/>
        <v>0</v>
      </c>
      <c r="Q154" s="37">
        <f t="shared" ca="1" si="15"/>
        <v>0</v>
      </c>
      <c r="R154" s="37">
        <f t="shared" ca="1" si="16"/>
        <v>0</v>
      </c>
      <c r="T154" s="39">
        <f t="shared" ca="1" si="18"/>
        <v>0</v>
      </c>
    </row>
    <row r="155" spans="3:20">
      <c r="C155">
        <f t="shared" si="19"/>
        <v>2024</v>
      </c>
      <c r="D155">
        <f t="shared" si="20"/>
        <v>5</v>
      </c>
      <c r="E155" s="36">
        <f ca="1">OFFSET(values!P$49,$D155,0)</f>
        <v>0.58333333333333337</v>
      </c>
      <c r="F155" s="36">
        <f ca="1">OFFSET(values!Q$49,$D155,0)</f>
        <v>0</v>
      </c>
      <c r="G155" s="36">
        <f ca="1">OFFSET(values!R$49,$D155,0)</f>
        <v>0.65350877192982459</v>
      </c>
      <c r="H155" s="36">
        <f ca="1">OFFSET(values!S$49,$D155,0)</f>
        <v>0</v>
      </c>
      <c r="J155" s="37">
        <f>IF(ISERROR(HLOOKUP(C155,'exogenous demand adjustment'!$N$2:$V$31,30,FALSE)),J154,HLOOKUP(C155,'exogenous demand adjustment'!$N$2:$V$31,30,FALSE))</f>
        <v>88564.805154617483</v>
      </c>
      <c r="K155" s="37">
        <f>IF(ISERROR(HLOOKUP(C155,'exogenous demand adjustment'!$C$2:$K$31,30,FALSE)),K154,HLOOKUP(C155,'exogenous demand adjustment'!$C$2:$K$31,30,FALSE))</f>
        <v>86251.302507230372</v>
      </c>
      <c r="L155" s="37">
        <f>IF(ISERROR(HLOOKUP(C155,'exogenous demand adjustment'!$N$2:$V$51,50,FALSE)),L154,HLOOKUP(C155,'exogenous demand adjustment'!$N$2:$V$51,50,FALSE))</f>
        <v>22638.38032286919</v>
      </c>
      <c r="M155" s="37">
        <f>IF(ISERROR(HLOOKUP(C155,'exogenous demand adjustment'!$C$2:$K$51,50,FALSE)),M154,HLOOKUP(C155,'exogenous demand adjustment'!$C$2:$K$51,50,FALSE))</f>
        <v>7241.4702573916347</v>
      </c>
      <c r="O155" s="37">
        <f t="shared" ca="1" si="17"/>
        <v>51.662803006860202</v>
      </c>
      <c r="P155" s="37">
        <f t="shared" ca="1" si="14"/>
        <v>0</v>
      </c>
      <c r="Q155" s="37">
        <f t="shared" ca="1" si="15"/>
        <v>14.79438012327855</v>
      </c>
      <c r="R155" s="37">
        <f t="shared" ca="1" si="16"/>
        <v>0</v>
      </c>
      <c r="T155" s="39">
        <f t="shared" ca="1" si="18"/>
        <v>-66</v>
      </c>
    </row>
    <row r="156" spans="3:20">
      <c r="C156">
        <f t="shared" si="19"/>
        <v>2024</v>
      </c>
      <c r="D156">
        <f t="shared" si="20"/>
        <v>6</v>
      </c>
      <c r="E156" s="36">
        <f ca="1">OFFSET(values!P$49,$D156,0)</f>
        <v>0.91111111111111109</v>
      </c>
      <c r="F156" s="36">
        <f ca="1">OFFSET(values!Q$49,$D156,0)</f>
        <v>0</v>
      </c>
      <c r="G156" s="36">
        <f ca="1">OFFSET(values!R$49,$D156,0)</f>
        <v>0.92982456140350878</v>
      </c>
      <c r="H156" s="36">
        <f ca="1">OFFSET(values!S$49,$D156,0)</f>
        <v>0</v>
      </c>
      <c r="J156" s="37">
        <f>IF(ISERROR(HLOOKUP(C156,'exogenous demand adjustment'!$N$2:$V$31,30,FALSE)),J155,HLOOKUP(C156,'exogenous demand adjustment'!$N$2:$V$31,30,FALSE))</f>
        <v>88564.805154617483</v>
      </c>
      <c r="K156" s="37">
        <f>IF(ISERROR(HLOOKUP(C156,'exogenous demand adjustment'!$C$2:$K$31,30,FALSE)),K155,HLOOKUP(C156,'exogenous demand adjustment'!$C$2:$K$31,30,FALSE))</f>
        <v>86251.302507230372</v>
      </c>
      <c r="L156" s="37">
        <f>IF(ISERROR(HLOOKUP(C156,'exogenous demand adjustment'!$N$2:$V$51,50,FALSE)),L155,HLOOKUP(C156,'exogenous demand adjustment'!$N$2:$V$51,50,FALSE))</f>
        <v>22638.38032286919</v>
      </c>
      <c r="M156" s="37">
        <f>IF(ISERROR(HLOOKUP(C156,'exogenous demand adjustment'!$C$2:$K$51,50,FALSE)),M155,HLOOKUP(C156,'exogenous demand adjustment'!$C$2:$K$51,50,FALSE))</f>
        <v>7241.4702573916347</v>
      </c>
      <c r="O156" s="37">
        <f t="shared" ca="1" si="17"/>
        <v>80.692378029762594</v>
      </c>
      <c r="P156" s="37">
        <f t="shared" ca="1" si="14"/>
        <v>0</v>
      </c>
      <c r="Q156" s="37">
        <f t="shared" ca="1" si="15"/>
        <v>21.049722054597666</v>
      </c>
      <c r="R156" s="37">
        <f t="shared" ca="1" si="16"/>
        <v>0</v>
      </c>
      <c r="T156" s="39">
        <f t="shared" ca="1" si="18"/>
        <v>-102</v>
      </c>
    </row>
    <row r="157" spans="3:20">
      <c r="C157">
        <f t="shared" si="19"/>
        <v>2024</v>
      </c>
      <c r="D157">
        <f t="shared" si="20"/>
        <v>7</v>
      </c>
      <c r="E157" s="36">
        <f ca="1">OFFSET(values!P$49,$D157,0)</f>
        <v>1</v>
      </c>
      <c r="F157" s="36">
        <f ca="1">OFFSET(values!Q$49,$D157,0)</f>
        <v>0</v>
      </c>
      <c r="G157" s="36">
        <f ca="1">OFFSET(values!R$49,$D157,0)</f>
        <v>1</v>
      </c>
      <c r="H157" s="36">
        <f ca="1">OFFSET(values!S$49,$D157,0)</f>
        <v>0</v>
      </c>
      <c r="J157" s="37">
        <f>IF(ISERROR(HLOOKUP(C157,'exogenous demand adjustment'!$N$2:$V$31,30,FALSE)),J156,HLOOKUP(C157,'exogenous demand adjustment'!$N$2:$V$31,30,FALSE))</f>
        <v>88564.805154617483</v>
      </c>
      <c r="K157" s="37">
        <f>IF(ISERROR(HLOOKUP(C157,'exogenous demand adjustment'!$C$2:$K$31,30,FALSE)),K156,HLOOKUP(C157,'exogenous demand adjustment'!$C$2:$K$31,30,FALSE))</f>
        <v>86251.302507230372</v>
      </c>
      <c r="L157" s="37">
        <f>IF(ISERROR(HLOOKUP(C157,'exogenous demand adjustment'!$N$2:$V$51,50,FALSE)),L156,HLOOKUP(C157,'exogenous demand adjustment'!$N$2:$V$51,50,FALSE))</f>
        <v>22638.38032286919</v>
      </c>
      <c r="M157" s="37">
        <f>IF(ISERROR(HLOOKUP(C157,'exogenous demand adjustment'!$C$2:$K$51,50,FALSE)),M156,HLOOKUP(C157,'exogenous demand adjustment'!$C$2:$K$51,50,FALSE))</f>
        <v>7241.4702573916347</v>
      </c>
      <c r="O157" s="37">
        <f t="shared" ca="1" si="17"/>
        <v>88.564805154617488</v>
      </c>
      <c r="P157" s="37">
        <f t="shared" ca="1" si="14"/>
        <v>0</v>
      </c>
      <c r="Q157" s="37">
        <f t="shared" ca="1" si="15"/>
        <v>22.638380322869189</v>
      </c>
      <c r="R157" s="37">
        <f t="shared" ca="1" si="16"/>
        <v>0</v>
      </c>
      <c r="T157" s="39">
        <f t="shared" ca="1" si="18"/>
        <v>-111</v>
      </c>
    </row>
    <row r="158" spans="3:20">
      <c r="C158">
        <f t="shared" si="19"/>
        <v>2024</v>
      </c>
      <c r="D158">
        <f t="shared" si="20"/>
        <v>8</v>
      </c>
      <c r="E158" s="36">
        <f ca="1">OFFSET(values!P$49,$D158,0)</f>
        <v>0.96388888888888891</v>
      </c>
      <c r="F158" s="36">
        <f ca="1">OFFSET(values!Q$49,$D158,0)</f>
        <v>0</v>
      </c>
      <c r="G158" s="36">
        <f ca="1">OFFSET(values!R$49,$D158,0)</f>
        <v>0.97149122807017541</v>
      </c>
      <c r="H158" s="36">
        <f ca="1">OFFSET(values!S$49,$D158,0)</f>
        <v>0</v>
      </c>
      <c r="J158" s="37">
        <f>IF(ISERROR(HLOOKUP(C158,'exogenous demand adjustment'!$N$2:$V$31,30,FALSE)),J157,HLOOKUP(C158,'exogenous demand adjustment'!$N$2:$V$31,30,FALSE))</f>
        <v>88564.805154617483</v>
      </c>
      <c r="K158" s="37">
        <f>IF(ISERROR(HLOOKUP(C158,'exogenous demand adjustment'!$C$2:$K$31,30,FALSE)),K157,HLOOKUP(C158,'exogenous demand adjustment'!$C$2:$K$31,30,FALSE))</f>
        <v>86251.302507230372</v>
      </c>
      <c r="L158" s="37">
        <f>IF(ISERROR(HLOOKUP(C158,'exogenous demand adjustment'!$N$2:$V$51,50,FALSE)),L157,HLOOKUP(C158,'exogenous demand adjustment'!$N$2:$V$51,50,FALSE))</f>
        <v>22638.38032286919</v>
      </c>
      <c r="M158" s="37">
        <f>IF(ISERROR(HLOOKUP(C158,'exogenous demand adjustment'!$C$2:$K$51,50,FALSE)),M157,HLOOKUP(C158,'exogenous demand adjustment'!$C$2:$K$51,50,FALSE))</f>
        <v>7241.4702573916347</v>
      </c>
      <c r="O158" s="37">
        <f t="shared" ca="1" si="17"/>
        <v>85.366631635145183</v>
      </c>
      <c r="P158" s="37">
        <f t="shared" ca="1" si="14"/>
        <v>0</v>
      </c>
      <c r="Q158" s="37">
        <f t="shared" ca="1" si="15"/>
        <v>21.992987901383884</v>
      </c>
      <c r="R158" s="37">
        <f t="shared" ca="1" si="16"/>
        <v>0</v>
      </c>
      <c r="T158" s="39">
        <f t="shared" ca="1" si="18"/>
        <v>-107</v>
      </c>
    </row>
    <row r="159" spans="3:20">
      <c r="C159">
        <f t="shared" si="19"/>
        <v>2024</v>
      </c>
      <c r="D159">
        <f t="shared" si="20"/>
        <v>9</v>
      </c>
      <c r="E159" s="36">
        <f ca="1">OFFSET(values!P$49,$D159,0)</f>
        <v>0.7583333333333333</v>
      </c>
      <c r="F159" s="36">
        <f ca="1">OFFSET(values!Q$49,$D159,0)</f>
        <v>0</v>
      </c>
      <c r="G159" s="36">
        <f ca="1">OFFSET(values!R$49,$D159,0)</f>
        <v>0.80263157894736847</v>
      </c>
      <c r="H159" s="36">
        <f ca="1">OFFSET(values!S$49,$D159,0)</f>
        <v>0</v>
      </c>
      <c r="J159" s="37">
        <f>IF(ISERROR(HLOOKUP(C159,'exogenous demand adjustment'!$N$2:$V$31,30,FALSE)),J158,HLOOKUP(C159,'exogenous demand adjustment'!$N$2:$V$31,30,FALSE))</f>
        <v>88564.805154617483</v>
      </c>
      <c r="K159" s="37">
        <f>IF(ISERROR(HLOOKUP(C159,'exogenous demand adjustment'!$C$2:$K$31,30,FALSE)),K158,HLOOKUP(C159,'exogenous demand adjustment'!$C$2:$K$31,30,FALSE))</f>
        <v>86251.302507230372</v>
      </c>
      <c r="L159" s="37">
        <f>IF(ISERROR(HLOOKUP(C159,'exogenous demand adjustment'!$N$2:$V$51,50,FALSE)),L158,HLOOKUP(C159,'exogenous demand adjustment'!$N$2:$V$51,50,FALSE))</f>
        <v>22638.38032286919</v>
      </c>
      <c r="M159" s="37">
        <f>IF(ISERROR(HLOOKUP(C159,'exogenous demand adjustment'!$C$2:$K$51,50,FALSE)),M158,HLOOKUP(C159,'exogenous demand adjustment'!$C$2:$K$51,50,FALSE))</f>
        <v>7241.4702573916347</v>
      </c>
      <c r="O159" s="37">
        <f t="shared" ca="1" si="17"/>
        <v>67.161643908918251</v>
      </c>
      <c r="P159" s="37">
        <f t="shared" ca="1" si="14"/>
        <v>0</v>
      </c>
      <c r="Q159" s="37">
        <f t="shared" ca="1" si="15"/>
        <v>18.170278943355537</v>
      </c>
      <c r="R159" s="37">
        <f t="shared" ca="1" si="16"/>
        <v>0</v>
      </c>
      <c r="T159" s="39">
        <f t="shared" ca="1" si="18"/>
        <v>-85</v>
      </c>
    </row>
    <row r="160" spans="3:20">
      <c r="C160">
        <f t="shared" si="19"/>
        <v>2024</v>
      </c>
      <c r="D160">
        <f t="shared" si="20"/>
        <v>10</v>
      </c>
      <c r="E160" s="36">
        <f ca="1">OFFSET(values!P$49,$D160,0)</f>
        <v>0</v>
      </c>
      <c r="F160" s="36">
        <f ca="1">OFFSET(values!Q$49,$D160,0)</f>
        <v>0</v>
      </c>
      <c r="G160" s="36">
        <f ca="1">OFFSET(values!R$49,$D160,0)</f>
        <v>0</v>
      </c>
      <c r="H160" s="36">
        <f ca="1">OFFSET(values!S$49,$D160,0)</f>
        <v>0</v>
      </c>
      <c r="J160" s="37">
        <f>IF(ISERROR(HLOOKUP(C160,'exogenous demand adjustment'!$N$2:$V$31,30,FALSE)),J159,HLOOKUP(C160,'exogenous demand adjustment'!$N$2:$V$31,30,FALSE))</f>
        <v>88564.805154617483</v>
      </c>
      <c r="K160" s="37">
        <f>IF(ISERROR(HLOOKUP(C160,'exogenous demand adjustment'!$C$2:$K$31,30,FALSE)),K159,HLOOKUP(C160,'exogenous demand adjustment'!$C$2:$K$31,30,FALSE))</f>
        <v>86251.302507230372</v>
      </c>
      <c r="L160" s="37">
        <f>IF(ISERROR(HLOOKUP(C160,'exogenous demand adjustment'!$N$2:$V$51,50,FALSE)),L159,HLOOKUP(C160,'exogenous demand adjustment'!$N$2:$V$51,50,FALSE))</f>
        <v>22638.38032286919</v>
      </c>
      <c r="M160" s="37">
        <f>IF(ISERROR(HLOOKUP(C160,'exogenous demand adjustment'!$C$2:$K$51,50,FALSE)),M159,HLOOKUP(C160,'exogenous demand adjustment'!$C$2:$K$51,50,FALSE))</f>
        <v>7241.4702573916347</v>
      </c>
      <c r="O160" s="37">
        <f t="shared" ca="1" si="17"/>
        <v>0</v>
      </c>
      <c r="P160" s="37">
        <f t="shared" ca="1" si="14"/>
        <v>0</v>
      </c>
      <c r="Q160" s="37">
        <f t="shared" ca="1" si="15"/>
        <v>0</v>
      </c>
      <c r="R160" s="37">
        <f t="shared" ca="1" si="16"/>
        <v>0</v>
      </c>
      <c r="T160" s="39">
        <f t="shared" ca="1" si="18"/>
        <v>0</v>
      </c>
    </row>
    <row r="161" spans="3:20">
      <c r="C161">
        <f t="shared" si="19"/>
        <v>2024</v>
      </c>
      <c r="D161">
        <f t="shared" si="20"/>
        <v>11</v>
      </c>
      <c r="E161" s="36">
        <f ca="1">OFFSET(values!P$49,$D161,0)</f>
        <v>0</v>
      </c>
      <c r="F161" s="36">
        <f ca="1">OFFSET(values!Q$49,$D161,0)</f>
        <v>0</v>
      </c>
      <c r="G161" s="36">
        <f ca="1">OFFSET(values!R$49,$D161,0)</f>
        <v>0</v>
      </c>
      <c r="H161" s="36">
        <f ca="1">OFFSET(values!S$49,$D161,0)</f>
        <v>0</v>
      </c>
      <c r="J161" s="37">
        <f>IF(ISERROR(HLOOKUP(C161,'exogenous demand adjustment'!$N$2:$V$31,30,FALSE)),J160,HLOOKUP(C161,'exogenous demand adjustment'!$N$2:$V$31,30,FALSE))</f>
        <v>88564.805154617483</v>
      </c>
      <c r="K161" s="37">
        <f>IF(ISERROR(HLOOKUP(C161,'exogenous demand adjustment'!$C$2:$K$31,30,FALSE)),K160,HLOOKUP(C161,'exogenous demand adjustment'!$C$2:$K$31,30,FALSE))</f>
        <v>86251.302507230372</v>
      </c>
      <c r="L161" s="37">
        <f>IF(ISERROR(HLOOKUP(C161,'exogenous demand adjustment'!$N$2:$V$51,50,FALSE)),L160,HLOOKUP(C161,'exogenous demand adjustment'!$N$2:$V$51,50,FALSE))</f>
        <v>22638.38032286919</v>
      </c>
      <c r="M161" s="37">
        <f>IF(ISERROR(HLOOKUP(C161,'exogenous demand adjustment'!$C$2:$K$51,50,FALSE)),M160,HLOOKUP(C161,'exogenous demand adjustment'!$C$2:$K$51,50,FALSE))</f>
        <v>7241.4702573916347</v>
      </c>
      <c r="O161" s="37">
        <f t="shared" ca="1" si="17"/>
        <v>0</v>
      </c>
      <c r="P161" s="37">
        <f t="shared" ca="1" si="14"/>
        <v>0</v>
      </c>
      <c r="Q161" s="37">
        <f t="shared" ca="1" si="15"/>
        <v>0</v>
      </c>
      <c r="R161" s="37">
        <f t="shared" ca="1" si="16"/>
        <v>0</v>
      </c>
      <c r="T161" s="39">
        <f t="shared" ca="1" si="18"/>
        <v>0</v>
      </c>
    </row>
    <row r="162" spans="3:20">
      <c r="C162">
        <f t="shared" si="19"/>
        <v>2024</v>
      </c>
      <c r="D162">
        <f t="shared" si="20"/>
        <v>12</v>
      </c>
      <c r="E162" s="36">
        <f ca="1">OFFSET(values!P$49,$D162,0)</f>
        <v>0</v>
      </c>
      <c r="F162" s="36">
        <f ca="1">OFFSET(values!Q$49,$D162,0)</f>
        <v>0.89855072463768115</v>
      </c>
      <c r="G162" s="36">
        <f ca="1">OFFSET(values!R$49,$D162,0)</f>
        <v>0</v>
      </c>
      <c r="H162" s="36">
        <f ca="1">OFFSET(values!S$49,$D162,0)</f>
        <v>0.86131386861313863</v>
      </c>
      <c r="J162" s="37">
        <f>IF(ISERROR(HLOOKUP(C162,'exogenous demand adjustment'!$N$2:$V$31,30,FALSE)),J161,HLOOKUP(C162,'exogenous demand adjustment'!$N$2:$V$31,30,FALSE))</f>
        <v>88564.805154617483</v>
      </c>
      <c r="K162" s="37">
        <f>IF(ISERROR(HLOOKUP(C162,'exogenous demand adjustment'!$C$2:$K$31,30,FALSE)),K161,HLOOKUP(C162,'exogenous demand adjustment'!$C$2:$K$31,30,FALSE))</f>
        <v>86251.302507230372</v>
      </c>
      <c r="L162" s="37">
        <f>IF(ISERROR(HLOOKUP(C162,'exogenous demand adjustment'!$N$2:$V$51,50,FALSE)),L161,HLOOKUP(C162,'exogenous demand adjustment'!$N$2:$V$51,50,FALSE))</f>
        <v>22638.38032286919</v>
      </c>
      <c r="M162" s="37">
        <f>IF(ISERROR(HLOOKUP(C162,'exogenous demand adjustment'!$C$2:$K$51,50,FALSE)),M161,HLOOKUP(C162,'exogenous demand adjustment'!$C$2:$K$51,50,FALSE))</f>
        <v>7241.4702573916347</v>
      </c>
      <c r="O162" s="37">
        <f t="shared" ca="1" si="17"/>
        <v>0</v>
      </c>
      <c r="P162" s="37">
        <f t="shared" ca="1" si="14"/>
        <v>77.501170368815693</v>
      </c>
      <c r="Q162" s="37">
        <f t="shared" ca="1" si="15"/>
        <v>0</v>
      </c>
      <c r="R162" s="37">
        <f t="shared" ca="1" si="16"/>
        <v>6.23717876184097</v>
      </c>
      <c r="T162" s="39">
        <f t="shared" ca="1" si="18"/>
        <v>-84</v>
      </c>
    </row>
    <row r="163" spans="3:20">
      <c r="C163">
        <f t="shared" si="19"/>
        <v>2025</v>
      </c>
      <c r="D163">
        <f t="shared" si="20"/>
        <v>1</v>
      </c>
      <c r="E163" s="36">
        <f ca="1">OFFSET(values!P$49,$D163,0)</f>
        <v>0</v>
      </c>
      <c r="F163" s="36">
        <f ca="1">OFFSET(values!Q$49,$D163,0)</f>
        <v>1</v>
      </c>
      <c r="G163" s="36">
        <f ca="1">OFFSET(values!R$49,$D163,0)</f>
        <v>0</v>
      </c>
      <c r="H163" s="36">
        <f ca="1">OFFSET(values!S$49,$D163,0)</f>
        <v>1</v>
      </c>
      <c r="J163" s="37">
        <f>IF(ISERROR(HLOOKUP(C163,'exogenous demand adjustment'!$N$2:$V$31,30,FALSE)),J162,HLOOKUP(C163,'exogenous demand adjustment'!$N$2:$V$31,30,FALSE))</f>
        <v>88564.805154617483</v>
      </c>
      <c r="K163" s="37">
        <f>IF(ISERROR(HLOOKUP(C163,'exogenous demand adjustment'!$C$2:$K$31,30,FALSE)),K162,HLOOKUP(C163,'exogenous demand adjustment'!$C$2:$K$31,30,FALSE))</f>
        <v>86251.302507230372</v>
      </c>
      <c r="L163" s="37">
        <f>IF(ISERROR(HLOOKUP(C163,'exogenous demand adjustment'!$N$2:$V$51,50,FALSE)),L162,HLOOKUP(C163,'exogenous demand adjustment'!$N$2:$V$51,50,FALSE))</f>
        <v>22638.38032286919</v>
      </c>
      <c r="M163" s="37">
        <f>IF(ISERROR(HLOOKUP(C163,'exogenous demand adjustment'!$C$2:$K$51,50,FALSE)),M162,HLOOKUP(C163,'exogenous demand adjustment'!$C$2:$K$51,50,FALSE))</f>
        <v>7241.4702573916347</v>
      </c>
      <c r="O163" s="37">
        <f t="shared" ca="1" si="17"/>
        <v>0</v>
      </c>
      <c r="P163" s="37">
        <f t="shared" ca="1" si="14"/>
        <v>86.251302507230378</v>
      </c>
      <c r="Q163" s="37">
        <f t="shared" ca="1" si="15"/>
        <v>0</v>
      </c>
      <c r="R163" s="37">
        <f t="shared" ca="1" si="16"/>
        <v>7.2414702573916347</v>
      </c>
      <c r="T163" s="39">
        <f t="shared" ca="1" si="18"/>
        <v>-93</v>
      </c>
    </row>
    <row r="164" spans="3:20">
      <c r="C164">
        <f t="shared" si="19"/>
        <v>2025</v>
      </c>
      <c r="D164">
        <f t="shared" si="20"/>
        <v>2</v>
      </c>
      <c r="E164" s="36">
        <f ca="1">OFFSET(values!P$49,$D164,0)</f>
        <v>0</v>
      </c>
      <c r="F164" s="36">
        <f ca="1">OFFSET(values!Q$49,$D164,0)</f>
        <v>0.75362318840579712</v>
      </c>
      <c r="G164" s="36">
        <f ca="1">OFFSET(values!R$49,$D164,0)</f>
        <v>0</v>
      </c>
      <c r="H164" s="36">
        <f ca="1">OFFSET(values!S$49,$D164,0)</f>
        <v>0.67883211678832112</v>
      </c>
      <c r="J164" s="37">
        <f>IF(ISERROR(HLOOKUP(C164,'exogenous demand adjustment'!$N$2:$V$31,30,FALSE)),J163,HLOOKUP(C164,'exogenous demand adjustment'!$N$2:$V$31,30,FALSE))</f>
        <v>88564.805154617483</v>
      </c>
      <c r="K164" s="37">
        <f>IF(ISERROR(HLOOKUP(C164,'exogenous demand adjustment'!$C$2:$K$31,30,FALSE)),K163,HLOOKUP(C164,'exogenous demand adjustment'!$C$2:$K$31,30,FALSE))</f>
        <v>86251.302507230372</v>
      </c>
      <c r="L164" s="37">
        <f>IF(ISERROR(HLOOKUP(C164,'exogenous demand adjustment'!$N$2:$V$51,50,FALSE)),L163,HLOOKUP(C164,'exogenous demand adjustment'!$N$2:$V$51,50,FALSE))</f>
        <v>22638.38032286919</v>
      </c>
      <c r="M164" s="37">
        <f>IF(ISERROR(HLOOKUP(C164,'exogenous demand adjustment'!$C$2:$K$51,50,FALSE)),M163,HLOOKUP(C164,'exogenous demand adjustment'!$C$2:$K$51,50,FALSE))</f>
        <v>7241.4702573916347</v>
      </c>
      <c r="O164" s="37">
        <f t="shared" ca="1" si="17"/>
        <v>0</v>
      </c>
      <c r="P164" s="37">
        <f t="shared" ca="1" si="14"/>
        <v>65.00098159965188</v>
      </c>
      <c r="Q164" s="37">
        <f t="shared" ca="1" si="15"/>
        <v>0</v>
      </c>
      <c r="R164" s="37">
        <f t="shared" ca="1" si="16"/>
        <v>4.9157425834848318</v>
      </c>
      <c r="T164" s="39">
        <f t="shared" ca="1" si="18"/>
        <v>-70</v>
      </c>
    </row>
    <row r="165" spans="3:20">
      <c r="C165">
        <f t="shared" si="19"/>
        <v>2025</v>
      </c>
      <c r="D165">
        <f t="shared" si="20"/>
        <v>3</v>
      </c>
      <c r="E165" s="36">
        <f ca="1">OFFSET(values!P$49,$D165,0)</f>
        <v>0</v>
      </c>
      <c r="F165" s="36">
        <f ca="1">OFFSET(values!Q$49,$D165,0)</f>
        <v>0</v>
      </c>
      <c r="G165" s="36">
        <f ca="1">OFFSET(values!R$49,$D165,0)</f>
        <v>0</v>
      </c>
      <c r="H165" s="36">
        <f ca="1">OFFSET(values!S$49,$D165,0)</f>
        <v>0</v>
      </c>
      <c r="J165" s="37">
        <f>IF(ISERROR(HLOOKUP(C165,'exogenous demand adjustment'!$N$2:$V$31,30,FALSE)),J164,HLOOKUP(C165,'exogenous demand adjustment'!$N$2:$V$31,30,FALSE))</f>
        <v>88564.805154617483</v>
      </c>
      <c r="K165" s="37">
        <f>IF(ISERROR(HLOOKUP(C165,'exogenous demand adjustment'!$C$2:$K$31,30,FALSE)),K164,HLOOKUP(C165,'exogenous demand adjustment'!$C$2:$K$31,30,FALSE))</f>
        <v>86251.302507230372</v>
      </c>
      <c r="L165" s="37">
        <f>IF(ISERROR(HLOOKUP(C165,'exogenous demand adjustment'!$N$2:$V$51,50,FALSE)),L164,HLOOKUP(C165,'exogenous demand adjustment'!$N$2:$V$51,50,FALSE))</f>
        <v>22638.38032286919</v>
      </c>
      <c r="M165" s="37">
        <f>IF(ISERROR(HLOOKUP(C165,'exogenous demand adjustment'!$C$2:$K$51,50,FALSE)),M164,HLOOKUP(C165,'exogenous demand adjustment'!$C$2:$K$51,50,FALSE))</f>
        <v>7241.4702573916347</v>
      </c>
      <c r="O165" s="37">
        <f t="shared" ca="1" si="17"/>
        <v>0</v>
      </c>
      <c r="P165" s="37">
        <f t="shared" ca="1" si="14"/>
        <v>0</v>
      </c>
      <c r="Q165" s="37">
        <f t="shared" ca="1" si="15"/>
        <v>0</v>
      </c>
      <c r="R165" s="37">
        <f t="shared" ca="1" si="16"/>
        <v>0</v>
      </c>
      <c r="T165" s="39">
        <f t="shared" ca="1" si="18"/>
        <v>0</v>
      </c>
    </row>
    <row r="166" spans="3:20">
      <c r="C166">
        <f t="shared" si="19"/>
        <v>2025</v>
      </c>
      <c r="D166">
        <f t="shared" si="20"/>
        <v>4</v>
      </c>
      <c r="E166" s="36">
        <f ca="1">OFFSET(values!P$49,$D166,0)</f>
        <v>0</v>
      </c>
      <c r="F166" s="36">
        <f ca="1">OFFSET(values!Q$49,$D166,0)</f>
        <v>0</v>
      </c>
      <c r="G166" s="36">
        <f ca="1">OFFSET(values!R$49,$D166,0)</f>
        <v>0</v>
      </c>
      <c r="H166" s="36">
        <f ca="1">OFFSET(values!S$49,$D166,0)</f>
        <v>0</v>
      </c>
      <c r="J166" s="37">
        <f>IF(ISERROR(HLOOKUP(C166,'exogenous demand adjustment'!$N$2:$V$31,30,FALSE)),J165,HLOOKUP(C166,'exogenous demand adjustment'!$N$2:$V$31,30,FALSE))</f>
        <v>88564.805154617483</v>
      </c>
      <c r="K166" s="37">
        <f>IF(ISERROR(HLOOKUP(C166,'exogenous demand adjustment'!$C$2:$K$31,30,FALSE)),K165,HLOOKUP(C166,'exogenous demand adjustment'!$C$2:$K$31,30,FALSE))</f>
        <v>86251.302507230372</v>
      </c>
      <c r="L166" s="37">
        <f>IF(ISERROR(HLOOKUP(C166,'exogenous demand adjustment'!$N$2:$V$51,50,FALSE)),L165,HLOOKUP(C166,'exogenous demand adjustment'!$N$2:$V$51,50,FALSE))</f>
        <v>22638.38032286919</v>
      </c>
      <c r="M166" s="37">
        <f>IF(ISERROR(HLOOKUP(C166,'exogenous demand adjustment'!$C$2:$K$51,50,FALSE)),M165,HLOOKUP(C166,'exogenous demand adjustment'!$C$2:$K$51,50,FALSE))</f>
        <v>7241.4702573916347</v>
      </c>
      <c r="O166" s="37">
        <f t="shared" ca="1" si="17"/>
        <v>0</v>
      </c>
      <c r="P166" s="37">
        <f t="shared" ca="1" si="14"/>
        <v>0</v>
      </c>
      <c r="Q166" s="37">
        <f t="shared" ca="1" si="15"/>
        <v>0</v>
      </c>
      <c r="R166" s="37">
        <f t="shared" ca="1" si="16"/>
        <v>0</v>
      </c>
      <c r="T166" s="39">
        <f t="shared" ca="1" si="18"/>
        <v>0</v>
      </c>
    </row>
    <row r="167" spans="3:20">
      <c r="C167">
        <f t="shared" si="19"/>
        <v>2025</v>
      </c>
      <c r="D167">
        <f t="shared" si="20"/>
        <v>5</v>
      </c>
      <c r="E167" s="36">
        <f ca="1">OFFSET(values!P$49,$D167,0)</f>
        <v>0.58333333333333337</v>
      </c>
      <c r="F167" s="36">
        <f ca="1">OFFSET(values!Q$49,$D167,0)</f>
        <v>0</v>
      </c>
      <c r="G167" s="36">
        <f ca="1">OFFSET(values!R$49,$D167,0)</f>
        <v>0.65350877192982459</v>
      </c>
      <c r="H167" s="36">
        <f ca="1">OFFSET(values!S$49,$D167,0)</f>
        <v>0</v>
      </c>
      <c r="J167" s="37">
        <f>IF(ISERROR(HLOOKUP(C167,'exogenous demand adjustment'!$N$2:$V$31,30,FALSE)),J166,HLOOKUP(C167,'exogenous demand adjustment'!$N$2:$V$31,30,FALSE))</f>
        <v>88564.805154617483</v>
      </c>
      <c r="K167" s="37">
        <f>IF(ISERROR(HLOOKUP(C167,'exogenous demand adjustment'!$C$2:$K$31,30,FALSE)),K166,HLOOKUP(C167,'exogenous demand adjustment'!$C$2:$K$31,30,FALSE))</f>
        <v>86251.302507230372</v>
      </c>
      <c r="L167" s="37">
        <f>IF(ISERROR(HLOOKUP(C167,'exogenous demand adjustment'!$N$2:$V$51,50,FALSE)),L166,HLOOKUP(C167,'exogenous demand adjustment'!$N$2:$V$51,50,FALSE))</f>
        <v>22638.38032286919</v>
      </c>
      <c r="M167" s="37">
        <f>IF(ISERROR(HLOOKUP(C167,'exogenous demand adjustment'!$C$2:$K$51,50,FALSE)),M166,HLOOKUP(C167,'exogenous demand adjustment'!$C$2:$K$51,50,FALSE))</f>
        <v>7241.4702573916347</v>
      </c>
      <c r="O167" s="37">
        <f t="shared" ca="1" si="17"/>
        <v>51.662803006860202</v>
      </c>
      <c r="P167" s="37">
        <f t="shared" ca="1" si="14"/>
        <v>0</v>
      </c>
      <c r="Q167" s="37">
        <f t="shared" ca="1" si="15"/>
        <v>14.79438012327855</v>
      </c>
      <c r="R167" s="37">
        <f t="shared" ca="1" si="16"/>
        <v>0</v>
      </c>
      <c r="T167" s="39">
        <f t="shared" ca="1" si="18"/>
        <v>-66</v>
      </c>
    </row>
    <row r="168" spans="3:20">
      <c r="C168">
        <f t="shared" si="19"/>
        <v>2025</v>
      </c>
      <c r="D168">
        <f t="shared" si="20"/>
        <v>6</v>
      </c>
      <c r="E168" s="36">
        <f ca="1">OFFSET(values!P$49,$D168,0)</f>
        <v>0.91111111111111109</v>
      </c>
      <c r="F168" s="36">
        <f ca="1">OFFSET(values!Q$49,$D168,0)</f>
        <v>0</v>
      </c>
      <c r="G168" s="36">
        <f ca="1">OFFSET(values!R$49,$D168,0)</f>
        <v>0.92982456140350878</v>
      </c>
      <c r="H168" s="36">
        <f ca="1">OFFSET(values!S$49,$D168,0)</f>
        <v>0</v>
      </c>
      <c r="J168" s="37">
        <f>IF(ISERROR(HLOOKUP(C168,'exogenous demand adjustment'!$N$2:$V$31,30,FALSE)),J167,HLOOKUP(C168,'exogenous demand adjustment'!$N$2:$V$31,30,FALSE))</f>
        <v>88564.805154617483</v>
      </c>
      <c r="K168" s="37">
        <f>IF(ISERROR(HLOOKUP(C168,'exogenous demand adjustment'!$C$2:$K$31,30,FALSE)),K167,HLOOKUP(C168,'exogenous demand adjustment'!$C$2:$K$31,30,FALSE))</f>
        <v>86251.302507230372</v>
      </c>
      <c r="L168" s="37">
        <f>IF(ISERROR(HLOOKUP(C168,'exogenous demand adjustment'!$N$2:$V$51,50,FALSE)),L167,HLOOKUP(C168,'exogenous demand adjustment'!$N$2:$V$51,50,FALSE))</f>
        <v>22638.38032286919</v>
      </c>
      <c r="M168" s="37">
        <f>IF(ISERROR(HLOOKUP(C168,'exogenous demand adjustment'!$C$2:$K$51,50,FALSE)),M167,HLOOKUP(C168,'exogenous demand adjustment'!$C$2:$K$51,50,FALSE))</f>
        <v>7241.4702573916347</v>
      </c>
      <c r="O168" s="37">
        <f t="shared" ca="1" si="17"/>
        <v>80.692378029762594</v>
      </c>
      <c r="P168" s="37">
        <f t="shared" ca="1" si="14"/>
        <v>0</v>
      </c>
      <c r="Q168" s="37">
        <f t="shared" ca="1" si="15"/>
        <v>21.049722054597666</v>
      </c>
      <c r="R168" s="37">
        <f t="shared" ca="1" si="16"/>
        <v>0</v>
      </c>
      <c r="T168" s="39">
        <f t="shared" ca="1" si="18"/>
        <v>-102</v>
      </c>
    </row>
    <row r="169" spans="3:20">
      <c r="C169">
        <f t="shared" si="19"/>
        <v>2025</v>
      </c>
      <c r="D169">
        <f t="shared" si="20"/>
        <v>7</v>
      </c>
      <c r="E169" s="36">
        <f ca="1">OFFSET(values!P$49,$D169,0)</f>
        <v>1</v>
      </c>
      <c r="F169" s="36">
        <f ca="1">OFFSET(values!Q$49,$D169,0)</f>
        <v>0</v>
      </c>
      <c r="G169" s="36">
        <f ca="1">OFFSET(values!R$49,$D169,0)</f>
        <v>1</v>
      </c>
      <c r="H169" s="36">
        <f ca="1">OFFSET(values!S$49,$D169,0)</f>
        <v>0</v>
      </c>
      <c r="J169" s="37">
        <f>IF(ISERROR(HLOOKUP(C169,'exogenous demand adjustment'!$N$2:$V$31,30,FALSE)),J168,HLOOKUP(C169,'exogenous demand adjustment'!$N$2:$V$31,30,FALSE))</f>
        <v>88564.805154617483</v>
      </c>
      <c r="K169" s="37">
        <f>IF(ISERROR(HLOOKUP(C169,'exogenous demand adjustment'!$C$2:$K$31,30,FALSE)),K168,HLOOKUP(C169,'exogenous demand adjustment'!$C$2:$K$31,30,FALSE))</f>
        <v>86251.302507230372</v>
      </c>
      <c r="L169" s="37">
        <f>IF(ISERROR(HLOOKUP(C169,'exogenous demand adjustment'!$N$2:$V$51,50,FALSE)),L168,HLOOKUP(C169,'exogenous demand adjustment'!$N$2:$V$51,50,FALSE))</f>
        <v>22638.38032286919</v>
      </c>
      <c r="M169" s="37">
        <f>IF(ISERROR(HLOOKUP(C169,'exogenous demand adjustment'!$C$2:$K$51,50,FALSE)),M168,HLOOKUP(C169,'exogenous demand adjustment'!$C$2:$K$51,50,FALSE))</f>
        <v>7241.4702573916347</v>
      </c>
      <c r="O169" s="37">
        <f t="shared" ca="1" si="17"/>
        <v>88.564805154617488</v>
      </c>
      <c r="P169" s="37">
        <f t="shared" ca="1" si="14"/>
        <v>0</v>
      </c>
      <c r="Q169" s="37">
        <f t="shared" ca="1" si="15"/>
        <v>22.638380322869189</v>
      </c>
      <c r="R169" s="37">
        <f t="shared" ca="1" si="16"/>
        <v>0</v>
      </c>
      <c r="T169" s="39">
        <f t="shared" ca="1" si="18"/>
        <v>-111</v>
      </c>
    </row>
    <row r="170" spans="3:20">
      <c r="C170">
        <f t="shared" si="19"/>
        <v>2025</v>
      </c>
      <c r="D170">
        <f t="shared" si="20"/>
        <v>8</v>
      </c>
      <c r="E170" s="36">
        <f ca="1">OFFSET(values!P$49,$D170,0)</f>
        <v>0.96388888888888891</v>
      </c>
      <c r="F170" s="36">
        <f ca="1">OFFSET(values!Q$49,$D170,0)</f>
        <v>0</v>
      </c>
      <c r="G170" s="36">
        <f ca="1">OFFSET(values!R$49,$D170,0)</f>
        <v>0.97149122807017541</v>
      </c>
      <c r="H170" s="36">
        <f ca="1">OFFSET(values!S$49,$D170,0)</f>
        <v>0</v>
      </c>
      <c r="J170" s="37">
        <f>IF(ISERROR(HLOOKUP(C170,'exogenous demand adjustment'!$N$2:$V$31,30,FALSE)),J169,HLOOKUP(C170,'exogenous demand adjustment'!$N$2:$V$31,30,FALSE))</f>
        <v>88564.805154617483</v>
      </c>
      <c r="K170" s="37">
        <f>IF(ISERROR(HLOOKUP(C170,'exogenous demand adjustment'!$C$2:$K$31,30,FALSE)),K169,HLOOKUP(C170,'exogenous demand adjustment'!$C$2:$K$31,30,FALSE))</f>
        <v>86251.302507230372</v>
      </c>
      <c r="L170" s="37">
        <f>IF(ISERROR(HLOOKUP(C170,'exogenous demand adjustment'!$N$2:$V$51,50,FALSE)),L169,HLOOKUP(C170,'exogenous demand adjustment'!$N$2:$V$51,50,FALSE))</f>
        <v>22638.38032286919</v>
      </c>
      <c r="M170" s="37">
        <f>IF(ISERROR(HLOOKUP(C170,'exogenous demand adjustment'!$C$2:$K$51,50,FALSE)),M169,HLOOKUP(C170,'exogenous demand adjustment'!$C$2:$K$51,50,FALSE))</f>
        <v>7241.4702573916347</v>
      </c>
      <c r="O170" s="37">
        <f t="shared" ca="1" si="17"/>
        <v>85.366631635145183</v>
      </c>
      <c r="P170" s="37">
        <f t="shared" ca="1" si="14"/>
        <v>0</v>
      </c>
      <c r="Q170" s="37">
        <f t="shared" ca="1" si="15"/>
        <v>21.992987901383884</v>
      </c>
      <c r="R170" s="37">
        <f t="shared" ca="1" si="16"/>
        <v>0</v>
      </c>
      <c r="T170" s="39">
        <f t="shared" ca="1" si="18"/>
        <v>-107</v>
      </c>
    </row>
    <row r="171" spans="3:20">
      <c r="C171">
        <f t="shared" si="19"/>
        <v>2025</v>
      </c>
      <c r="D171">
        <f t="shared" si="20"/>
        <v>9</v>
      </c>
      <c r="E171" s="36">
        <f ca="1">OFFSET(values!P$49,$D171,0)</f>
        <v>0.7583333333333333</v>
      </c>
      <c r="F171" s="36">
        <f ca="1">OFFSET(values!Q$49,$D171,0)</f>
        <v>0</v>
      </c>
      <c r="G171" s="36">
        <f ca="1">OFFSET(values!R$49,$D171,0)</f>
        <v>0.80263157894736847</v>
      </c>
      <c r="H171" s="36">
        <f ca="1">OFFSET(values!S$49,$D171,0)</f>
        <v>0</v>
      </c>
      <c r="J171" s="37">
        <f>IF(ISERROR(HLOOKUP(C171,'exogenous demand adjustment'!$N$2:$V$31,30,FALSE)),J170,HLOOKUP(C171,'exogenous demand adjustment'!$N$2:$V$31,30,FALSE))</f>
        <v>88564.805154617483</v>
      </c>
      <c r="K171" s="37">
        <f>IF(ISERROR(HLOOKUP(C171,'exogenous demand adjustment'!$C$2:$K$31,30,FALSE)),K170,HLOOKUP(C171,'exogenous demand adjustment'!$C$2:$K$31,30,FALSE))</f>
        <v>86251.302507230372</v>
      </c>
      <c r="L171" s="37">
        <f>IF(ISERROR(HLOOKUP(C171,'exogenous demand adjustment'!$N$2:$V$51,50,FALSE)),L170,HLOOKUP(C171,'exogenous demand adjustment'!$N$2:$V$51,50,FALSE))</f>
        <v>22638.38032286919</v>
      </c>
      <c r="M171" s="37">
        <f>IF(ISERROR(HLOOKUP(C171,'exogenous demand adjustment'!$C$2:$K$51,50,FALSE)),M170,HLOOKUP(C171,'exogenous demand adjustment'!$C$2:$K$51,50,FALSE))</f>
        <v>7241.4702573916347</v>
      </c>
      <c r="O171" s="37">
        <f t="shared" ca="1" si="17"/>
        <v>67.161643908918251</v>
      </c>
      <c r="P171" s="37">
        <f t="shared" ca="1" si="14"/>
        <v>0</v>
      </c>
      <c r="Q171" s="37">
        <f t="shared" ca="1" si="15"/>
        <v>18.170278943355537</v>
      </c>
      <c r="R171" s="37">
        <f t="shared" ca="1" si="16"/>
        <v>0</v>
      </c>
      <c r="T171" s="39">
        <f t="shared" ca="1" si="18"/>
        <v>-85</v>
      </c>
    </row>
    <row r="172" spans="3:20">
      <c r="C172">
        <f t="shared" si="19"/>
        <v>2025</v>
      </c>
      <c r="D172">
        <f t="shared" si="20"/>
        <v>10</v>
      </c>
      <c r="E172" s="36">
        <f ca="1">OFFSET(values!P$49,$D172,0)</f>
        <v>0</v>
      </c>
      <c r="F172" s="36">
        <f ca="1">OFFSET(values!Q$49,$D172,0)</f>
        <v>0</v>
      </c>
      <c r="G172" s="36">
        <f ca="1">OFFSET(values!R$49,$D172,0)</f>
        <v>0</v>
      </c>
      <c r="H172" s="36">
        <f ca="1">OFFSET(values!S$49,$D172,0)</f>
        <v>0</v>
      </c>
      <c r="J172" s="37">
        <f>IF(ISERROR(HLOOKUP(C172,'exogenous demand adjustment'!$N$2:$V$31,30,FALSE)),J171,HLOOKUP(C172,'exogenous demand adjustment'!$N$2:$V$31,30,FALSE))</f>
        <v>88564.805154617483</v>
      </c>
      <c r="K172" s="37">
        <f>IF(ISERROR(HLOOKUP(C172,'exogenous demand adjustment'!$C$2:$K$31,30,FALSE)),K171,HLOOKUP(C172,'exogenous demand adjustment'!$C$2:$K$31,30,FALSE))</f>
        <v>86251.302507230372</v>
      </c>
      <c r="L172" s="37">
        <f>IF(ISERROR(HLOOKUP(C172,'exogenous demand adjustment'!$N$2:$V$51,50,FALSE)),L171,HLOOKUP(C172,'exogenous demand adjustment'!$N$2:$V$51,50,FALSE))</f>
        <v>22638.38032286919</v>
      </c>
      <c r="M172" s="37">
        <f>IF(ISERROR(HLOOKUP(C172,'exogenous demand adjustment'!$C$2:$K$51,50,FALSE)),M171,HLOOKUP(C172,'exogenous demand adjustment'!$C$2:$K$51,50,FALSE))</f>
        <v>7241.4702573916347</v>
      </c>
      <c r="O172" s="37">
        <f t="shared" ca="1" si="17"/>
        <v>0</v>
      </c>
      <c r="P172" s="37">
        <f t="shared" ca="1" si="14"/>
        <v>0</v>
      </c>
      <c r="Q172" s="37">
        <f t="shared" ca="1" si="15"/>
        <v>0</v>
      </c>
      <c r="R172" s="37">
        <f t="shared" ca="1" si="16"/>
        <v>0</v>
      </c>
      <c r="T172" s="39">
        <f t="shared" ca="1" si="18"/>
        <v>0</v>
      </c>
    </row>
    <row r="173" spans="3:20">
      <c r="C173">
        <f t="shared" si="19"/>
        <v>2025</v>
      </c>
      <c r="D173">
        <f t="shared" si="20"/>
        <v>11</v>
      </c>
      <c r="E173" s="36">
        <f ca="1">OFFSET(values!P$49,$D173,0)</f>
        <v>0</v>
      </c>
      <c r="F173" s="36">
        <f ca="1">OFFSET(values!Q$49,$D173,0)</f>
        <v>0</v>
      </c>
      <c r="G173" s="36">
        <f ca="1">OFFSET(values!R$49,$D173,0)</f>
        <v>0</v>
      </c>
      <c r="H173" s="36">
        <f ca="1">OFFSET(values!S$49,$D173,0)</f>
        <v>0</v>
      </c>
      <c r="J173" s="37">
        <f>IF(ISERROR(HLOOKUP(C173,'exogenous demand adjustment'!$N$2:$V$31,30,FALSE)),J172,HLOOKUP(C173,'exogenous demand adjustment'!$N$2:$V$31,30,FALSE))</f>
        <v>88564.805154617483</v>
      </c>
      <c r="K173" s="37">
        <f>IF(ISERROR(HLOOKUP(C173,'exogenous demand adjustment'!$C$2:$K$31,30,FALSE)),K172,HLOOKUP(C173,'exogenous demand adjustment'!$C$2:$K$31,30,FALSE))</f>
        <v>86251.302507230372</v>
      </c>
      <c r="L173" s="37">
        <f>IF(ISERROR(HLOOKUP(C173,'exogenous demand adjustment'!$N$2:$V$51,50,FALSE)),L172,HLOOKUP(C173,'exogenous demand adjustment'!$N$2:$V$51,50,FALSE))</f>
        <v>22638.38032286919</v>
      </c>
      <c r="M173" s="37">
        <f>IF(ISERROR(HLOOKUP(C173,'exogenous demand adjustment'!$C$2:$K$51,50,FALSE)),M172,HLOOKUP(C173,'exogenous demand adjustment'!$C$2:$K$51,50,FALSE))</f>
        <v>7241.4702573916347</v>
      </c>
      <c r="O173" s="37">
        <f t="shared" ca="1" si="17"/>
        <v>0</v>
      </c>
      <c r="P173" s="37">
        <f t="shared" ca="1" si="14"/>
        <v>0</v>
      </c>
      <c r="Q173" s="37">
        <f t="shared" ca="1" si="15"/>
        <v>0</v>
      </c>
      <c r="R173" s="37">
        <f t="shared" ca="1" si="16"/>
        <v>0</v>
      </c>
      <c r="T173" s="39">
        <f t="shared" ca="1" si="18"/>
        <v>0</v>
      </c>
    </row>
    <row r="174" spans="3:20">
      <c r="C174">
        <f t="shared" si="19"/>
        <v>2025</v>
      </c>
      <c r="D174">
        <f t="shared" si="20"/>
        <v>12</v>
      </c>
      <c r="E174" s="36">
        <f ca="1">OFFSET(values!P$49,$D174,0)</f>
        <v>0</v>
      </c>
      <c r="F174" s="36">
        <f ca="1">OFFSET(values!Q$49,$D174,0)</f>
        <v>0.89855072463768115</v>
      </c>
      <c r="G174" s="36">
        <f ca="1">OFFSET(values!R$49,$D174,0)</f>
        <v>0</v>
      </c>
      <c r="H174" s="36">
        <f ca="1">OFFSET(values!S$49,$D174,0)</f>
        <v>0.86131386861313863</v>
      </c>
      <c r="J174" s="37">
        <f>IF(ISERROR(HLOOKUP(C174,'exogenous demand adjustment'!$N$2:$V$31,30,FALSE)),J173,HLOOKUP(C174,'exogenous demand adjustment'!$N$2:$V$31,30,FALSE))</f>
        <v>88564.805154617483</v>
      </c>
      <c r="K174" s="37">
        <f>IF(ISERROR(HLOOKUP(C174,'exogenous demand adjustment'!$C$2:$K$31,30,FALSE)),K173,HLOOKUP(C174,'exogenous demand adjustment'!$C$2:$K$31,30,FALSE))</f>
        <v>86251.302507230372</v>
      </c>
      <c r="L174" s="37">
        <f>IF(ISERROR(HLOOKUP(C174,'exogenous demand adjustment'!$N$2:$V$51,50,FALSE)),L173,HLOOKUP(C174,'exogenous demand adjustment'!$N$2:$V$51,50,FALSE))</f>
        <v>22638.38032286919</v>
      </c>
      <c r="M174" s="37">
        <f>IF(ISERROR(HLOOKUP(C174,'exogenous demand adjustment'!$C$2:$K$51,50,FALSE)),M173,HLOOKUP(C174,'exogenous demand adjustment'!$C$2:$K$51,50,FALSE))</f>
        <v>7241.4702573916347</v>
      </c>
      <c r="O174" s="37">
        <f t="shared" ca="1" si="17"/>
        <v>0</v>
      </c>
      <c r="P174" s="37">
        <f t="shared" ca="1" si="14"/>
        <v>77.501170368815693</v>
      </c>
      <c r="Q174" s="37">
        <f t="shared" ca="1" si="15"/>
        <v>0</v>
      </c>
      <c r="R174" s="37">
        <f t="shared" ca="1" si="16"/>
        <v>6.23717876184097</v>
      </c>
      <c r="T174" s="39">
        <f t="shared" ca="1" si="18"/>
        <v>-84</v>
      </c>
    </row>
    <row r="175" spans="3:20">
      <c r="C175">
        <f t="shared" si="19"/>
        <v>2026</v>
      </c>
      <c r="D175">
        <f t="shared" si="20"/>
        <v>1</v>
      </c>
      <c r="E175" s="36">
        <f ca="1">OFFSET(values!P$49,$D175,0)</f>
        <v>0</v>
      </c>
      <c r="F175" s="36">
        <f ca="1">OFFSET(values!Q$49,$D175,0)</f>
        <v>1</v>
      </c>
      <c r="G175" s="36">
        <f ca="1">OFFSET(values!R$49,$D175,0)</f>
        <v>0</v>
      </c>
      <c r="H175" s="36">
        <f ca="1">OFFSET(values!S$49,$D175,0)</f>
        <v>1</v>
      </c>
      <c r="J175" s="37">
        <f>IF(ISERROR(HLOOKUP(C175,'exogenous demand adjustment'!$N$2:$V$31,30,FALSE)),J174,HLOOKUP(C175,'exogenous demand adjustment'!$N$2:$V$31,30,FALSE))</f>
        <v>88564.805154617483</v>
      </c>
      <c r="K175" s="37">
        <f>IF(ISERROR(HLOOKUP(C175,'exogenous demand adjustment'!$C$2:$K$31,30,FALSE)),K174,HLOOKUP(C175,'exogenous demand adjustment'!$C$2:$K$31,30,FALSE))</f>
        <v>86251.302507230372</v>
      </c>
      <c r="L175" s="37">
        <f>IF(ISERROR(HLOOKUP(C175,'exogenous demand adjustment'!$N$2:$V$51,50,FALSE)),L174,HLOOKUP(C175,'exogenous demand adjustment'!$N$2:$V$51,50,FALSE))</f>
        <v>22638.38032286919</v>
      </c>
      <c r="M175" s="37">
        <f>IF(ISERROR(HLOOKUP(C175,'exogenous demand adjustment'!$C$2:$K$51,50,FALSE)),M174,HLOOKUP(C175,'exogenous demand adjustment'!$C$2:$K$51,50,FALSE))</f>
        <v>7241.4702573916347</v>
      </c>
      <c r="O175" s="37">
        <f t="shared" ca="1" si="17"/>
        <v>0</v>
      </c>
      <c r="P175" s="37">
        <f t="shared" ca="1" si="14"/>
        <v>86.251302507230378</v>
      </c>
      <c r="Q175" s="37">
        <f t="shared" ca="1" si="15"/>
        <v>0</v>
      </c>
      <c r="R175" s="37">
        <f t="shared" ca="1" si="16"/>
        <v>7.2414702573916347</v>
      </c>
      <c r="T175" s="39">
        <f t="shared" ca="1" si="18"/>
        <v>-93</v>
      </c>
    </row>
    <row r="176" spans="3:20">
      <c r="C176">
        <f t="shared" si="19"/>
        <v>2026</v>
      </c>
      <c r="D176">
        <f t="shared" si="20"/>
        <v>2</v>
      </c>
      <c r="E176" s="36">
        <f ca="1">OFFSET(values!P$49,$D176,0)</f>
        <v>0</v>
      </c>
      <c r="F176" s="36">
        <f ca="1">OFFSET(values!Q$49,$D176,0)</f>
        <v>0.75362318840579712</v>
      </c>
      <c r="G176" s="36">
        <f ca="1">OFFSET(values!R$49,$D176,0)</f>
        <v>0</v>
      </c>
      <c r="H176" s="36">
        <f ca="1">OFFSET(values!S$49,$D176,0)</f>
        <v>0.67883211678832112</v>
      </c>
      <c r="J176" s="37">
        <f>IF(ISERROR(HLOOKUP(C176,'exogenous demand adjustment'!$N$2:$V$31,30,FALSE)),J175,HLOOKUP(C176,'exogenous demand adjustment'!$N$2:$V$31,30,FALSE))</f>
        <v>88564.805154617483</v>
      </c>
      <c r="K176" s="37">
        <f>IF(ISERROR(HLOOKUP(C176,'exogenous demand adjustment'!$C$2:$K$31,30,FALSE)),K175,HLOOKUP(C176,'exogenous demand adjustment'!$C$2:$K$31,30,FALSE))</f>
        <v>86251.302507230372</v>
      </c>
      <c r="L176" s="37">
        <f>IF(ISERROR(HLOOKUP(C176,'exogenous demand adjustment'!$N$2:$V$51,50,FALSE)),L175,HLOOKUP(C176,'exogenous demand adjustment'!$N$2:$V$51,50,FALSE))</f>
        <v>22638.38032286919</v>
      </c>
      <c r="M176" s="37">
        <f>IF(ISERROR(HLOOKUP(C176,'exogenous demand adjustment'!$C$2:$K$51,50,FALSE)),M175,HLOOKUP(C176,'exogenous demand adjustment'!$C$2:$K$51,50,FALSE))</f>
        <v>7241.4702573916347</v>
      </c>
      <c r="O176" s="37">
        <f t="shared" ca="1" si="17"/>
        <v>0</v>
      </c>
      <c r="P176" s="37">
        <f t="shared" ca="1" si="14"/>
        <v>65.00098159965188</v>
      </c>
      <c r="Q176" s="37">
        <f t="shared" ca="1" si="15"/>
        <v>0</v>
      </c>
      <c r="R176" s="37">
        <f t="shared" ca="1" si="16"/>
        <v>4.9157425834848318</v>
      </c>
      <c r="T176" s="39">
        <f t="shared" ca="1" si="18"/>
        <v>-70</v>
      </c>
    </row>
    <row r="177" spans="3:20">
      <c r="C177">
        <f t="shared" si="19"/>
        <v>2026</v>
      </c>
      <c r="D177">
        <f t="shared" si="20"/>
        <v>3</v>
      </c>
      <c r="E177" s="36">
        <f ca="1">OFFSET(values!P$49,$D177,0)</f>
        <v>0</v>
      </c>
      <c r="F177" s="36">
        <f ca="1">OFFSET(values!Q$49,$D177,0)</f>
        <v>0</v>
      </c>
      <c r="G177" s="36">
        <f ca="1">OFFSET(values!R$49,$D177,0)</f>
        <v>0</v>
      </c>
      <c r="H177" s="36">
        <f ca="1">OFFSET(values!S$49,$D177,0)</f>
        <v>0</v>
      </c>
      <c r="J177" s="37">
        <f>IF(ISERROR(HLOOKUP(C177,'exogenous demand adjustment'!$N$2:$V$31,30,FALSE)),J176,HLOOKUP(C177,'exogenous demand adjustment'!$N$2:$V$31,30,FALSE))</f>
        <v>88564.805154617483</v>
      </c>
      <c r="K177" s="37">
        <f>IF(ISERROR(HLOOKUP(C177,'exogenous demand adjustment'!$C$2:$K$31,30,FALSE)),K176,HLOOKUP(C177,'exogenous demand adjustment'!$C$2:$K$31,30,FALSE))</f>
        <v>86251.302507230372</v>
      </c>
      <c r="L177" s="37">
        <f>IF(ISERROR(HLOOKUP(C177,'exogenous demand adjustment'!$N$2:$V$51,50,FALSE)),L176,HLOOKUP(C177,'exogenous demand adjustment'!$N$2:$V$51,50,FALSE))</f>
        <v>22638.38032286919</v>
      </c>
      <c r="M177" s="37">
        <f>IF(ISERROR(HLOOKUP(C177,'exogenous demand adjustment'!$C$2:$K$51,50,FALSE)),M176,HLOOKUP(C177,'exogenous demand adjustment'!$C$2:$K$51,50,FALSE))</f>
        <v>7241.4702573916347</v>
      </c>
      <c r="O177" s="37">
        <f t="shared" ca="1" si="17"/>
        <v>0</v>
      </c>
      <c r="P177" s="37">
        <f t="shared" ca="1" si="14"/>
        <v>0</v>
      </c>
      <c r="Q177" s="37">
        <f t="shared" ca="1" si="15"/>
        <v>0</v>
      </c>
      <c r="R177" s="37">
        <f t="shared" ca="1" si="16"/>
        <v>0</v>
      </c>
      <c r="T177" s="39">
        <f t="shared" ca="1" si="18"/>
        <v>0</v>
      </c>
    </row>
    <row r="178" spans="3:20">
      <c r="C178">
        <f t="shared" si="19"/>
        <v>2026</v>
      </c>
      <c r="D178">
        <f t="shared" si="20"/>
        <v>4</v>
      </c>
      <c r="E178" s="36">
        <f ca="1">OFFSET(values!P$49,$D178,0)</f>
        <v>0</v>
      </c>
      <c r="F178" s="36">
        <f ca="1">OFFSET(values!Q$49,$D178,0)</f>
        <v>0</v>
      </c>
      <c r="G178" s="36">
        <f ca="1">OFFSET(values!R$49,$D178,0)</f>
        <v>0</v>
      </c>
      <c r="H178" s="36">
        <f ca="1">OFFSET(values!S$49,$D178,0)</f>
        <v>0</v>
      </c>
      <c r="J178" s="37">
        <f>IF(ISERROR(HLOOKUP(C178,'exogenous demand adjustment'!$N$2:$V$31,30,FALSE)),J177,HLOOKUP(C178,'exogenous demand adjustment'!$N$2:$V$31,30,FALSE))</f>
        <v>88564.805154617483</v>
      </c>
      <c r="K178" s="37">
        <f>IF(ISERROR(HLOOKUP(C178,'exogenous demand adjustment'!$C$2:$K$31,30,FALSE)),K177,HLOOKUP(C178,'exogenous demand adjustment'!$C$2:$K$31,30,FALSE))</f>
        <v>86251.302507230372</v>
      </c>
      <c r="L178" s="37">
        <f>IF(ISERROR(HLOOKUP(C178,'exogenous demand adjustment'!$N$2:$V$51,50,FALSE)),L177,HLOOKUP(C178,'exogenous demand adjustment'!$N$2:$V$51,50,FALSE))</f>
        <v>22638.38032286919</v>
      </c>
      <c r="M178" s="37">
        <f>IF(ISERROR(HLOOKUP(C178,'exogenous demand adjustment'!$C$2:$K$51,50,FALSE)),M177,HLOOKUP(C178,'exogenous demand adjustment'!$C$2:$K$51,50,FALSE))</f>
        <v>7241.4702573916347</v>
      </c>
      <c r="O178" s="37">
        <f t="shared" ca="1" si="17"/>
        <v>0</v>
      </c>
      <c r="P178" s="37">
        <f t="shared" ca="1" si="14"/>
        <v>0</v>
      </c>
      <c r="Q178" s="37">
        <f t="shared" ca="1" si="15"/>
        <v>0</v>
      </c>
      <c r="R178" s="37">
        <f t="shared" ca="1" si="16"/>
        <v>0</v>
      </c>
      <c r="T178" s="39">
        <f t="shared" ca="1" si="18"/>
        <v>0</v>
      </c>
    </row>
    <row r="179" spans="3:20">
      <c r="C179">
        <f t="shared" si="19"/>
        <v>2026</v>
      </c>
      <c r="D179">
        <f t="shared" si="20"/>
        <v>5</v>
      </c>
      <c r="E179" s="36">
        <f ca="1">OFFSET(values!P$49,$D179,0)</f>
        <v>0.58333333333333337</v>
      </c>
      <c r="F179" s="36">
        <f ca="1">OFFSET(values!Q$49,$D179,0)</f>
        <v>0</v>
      </c>
      <c r="G179" s="36">
        <f ca="1">OFFSET(values!R$49,$D179,0)</f>
        <v>0.65350877192982459</v>
      </c>
      <c r="H179" s="36">
        <f ca="1">OFFSET(values!S$49,$D179,0)</f>
        <v>0</v>
      </c>
      <c r="J179" s="37">
        <f>IF(ISERROR(HLOOKUP(C179,'exogenous demand adjustment'!$N$2:$V$31,30,FALSE)),J178,HLOOKUP(C179,'exogenous demand adjustment'!$N$2:$V$31,30,FALSE))</f>
        <v>88564.805154617483</v>
      </c>
      <c r="K179" s="37">
        <f>IF(ISERROR(HLOOKUP(C179,'exogenous demand adjustment'!$C$2:$K$31,30,FALSE)),K178,HLOOKUP(C179,'exogenous demand adjustment'!$C$2:$K$31,30,FALSE))</f>
        <v>86251.302507230372</v>
      </c>
      <c r="L179" s="37">
        <f>IF(ISERROR(HLOOKUP(C179,'exogenous demand adjustment'!$N$2:$V$51,50,FALSE)),L178,HLOOKUP(C179,'exogenous demand adjustment'!$N$2:$V$51,50,FALSE))</f>
        <v>22638.38032286919</v>
      </c>
      <c r="M179" s="37">
        <f>IF(ISERROR(HLOOKUP(C179,'exogenous demand adjustment'!$C$2:$K$51,50,FALSE)),M178,HLOOKUP(C179,'exogenous demand adjustment'!$C$2:$K$51,50,FALSE))</f>
        <v>7241.4702573916347</v>
      </c>
      <c r="O179" s="37">
        <f t="shared" ca="1" si="17"/>
        <v>51.662803006860202</v>
      </c>
      <c r="P179" s="37">
        <f t="shared" ca="1" si="14"/>
        <v>0</v>
      </c>
      <c r="Q179" s="37">
        <f t="shared" ca="1" si="15"/>
        <v>14.79438012327855</v>
      </c>
      <c r="R179" s="37">
        <f t="shared" ca="1" si="16"/>
        <v>0</v>
      </c>
      <c r="T179" s="39">
        <f t="shared" ca="1" si="18"/>
        <v>-66</v>
      </c>
    </row>
    <row r="180" spans="3:20">
      <c r="C180">
        <f t="shared" si="19"/>
        <v>2026</v>
      </c>
      <c r="D180">
        <f t="shared" si="20"/>
        <v>6</v>
      </c>
      <c r="E180" s="36">
        <f ca="1">OFFSET(values!P$49,$D180,0)</f>
        <v>0.91111111111111109</v>
      </c>
      <c r="F180" s="36">
        <f ca="1">OFFSET(values!Q$49,$D180,0)</f>
        <v>0</v>
      </c>
      <c r="G180" s="36">
        <f ca="1">OFFSET(values!R$49,$D180,0)</f>
        <v>0.92982456140350878</v>
      </c>
      <c r="H180" s="36">
        <f ca="1">OFFSET(values!S$49,$D180,0)</f>
        <v>0</v>
      </c>
      <c r="J180" s="37">
        <f>IF(ISERROR(HLOOKUP(C180,'exogenous demand adjustment'!$N$2:$V$31,30,FALSE)),J179,HLOOKUP(C180,'exogenous demand adjustment'!$N$2:$V$31,30,FALSE))</f>
        <v>88564.805154617483</v>
      </c>
      <c r="K180" s="37">
        <f>IF(ISERROR(HLOOKUP(C180,'exogenous demand adjustment'!$C$2:$K$31,30,FALSE)),K179,HLOOKUP(C180,'exogenous demand adjustment'!$C$2:$K$31,30,FALSE))</f>
        <v>86251.302507230372</v>
      </c>
      <c r="L180" s="37">
        <f>IF(ISERROR(HLOOKUP(C180,'exogenous demand adjustment'!$N$2:$V$51,50,FALSE)),L179,HLOOKUP(C180,'exogenous demand adjustment'!$N$2:$V$51,50,FALSE))</f>
        <v>22638.38032286919</v>
      </c>
      <c r="M180" s="37">
        <f>IF(ISERROR(HLOOKUP(C180,'exogenous demand adjustment'!$C$2:$K$51,50,FALSE)),M179,HLOOKUP(C180,'exogenous demand adjustment'!$C$2:$K$51,50,FALSE))</f>
        <v>7241.4702573916347</v>
      </c>
      <c r="O180" s="37">
        <f t="shared" ca="1" si="17"/>
        <v>80.692378029762594</v>
      </c>
      <c r="P180" s="37">
        <f t="shared" ca="1" si="14"/>
        <v>0</v>
      </c>
      <c r="Q180" s="37">
        <f t="shared" ca="1" si="15"/>
        <v>21.049722054597666</v>
      </c>
      <c r="R180" s="37">
        <f t="shared" ca="1" si="16"/>
        <v>0</v>
      </c>
      <c r="T180" s="39">
        <f t="shared" ca="1" si="18"/>
        <v>-102</v>
      </c>
    </row>
    <row r="181" spans="3:20">
      <c r="C181">
        <f t="shared" si="19"/>
        <v>2026</v>
      </c>
      <c r="D181">
        <f t="shared" si="20"/>
        <v>7</v>
      </c>
      <c r="E181" s="36">
        <f ca="1">OFFSET(values!P$49,$D181,0)</f>
        <v>1</v>
      </c>
      <c r="F181" s="36">
        <f ca="1">OFFSET(values!Q$49,$D181,0)</f>
        <v>0</v>
      </c>
      <c r="G181" s="36">
        <f ca="1">OFFSET(values!R$49,$D181,0)</f>
        <v>1</v>
      </c>
      <c r="H181" s="36">
        <f ca="1">OFFSET(values!S$49,$D181,0)</f>
        <v>0</v>
      </c>
      <c r="J181" s="37">
        <f>IF(ISERROR(HLOOKUP(C181,'exogenous demand adjustment'!$N$2:$V$31,30,FALSE)),J180,HLOOKUP(C181,'exogenous demand adjustment'!$N$2:$V$31,30,FALSE))</f>
        <v>88564.805154617483</v>
      </c>
      <c r="K181" s="37">
        <f>IF(ISERROR(HLOOKUP(C181,'exogenous demand adjustment'!$C$2:$K$31,30,FALSE)),K180,HLOOKUP(C181,'exogenous demand adjustment'!$C$2:$K$31,30,FALSE))</f>
        <v>86251.302507230372</v>
      </c>
      <c r="L181" s="37">
        <f>IF(ISERROR(HLOOKUP(C181,'exogenous demand adjustment'!$N$2:$V$51,50,FALSE)),L180,HLOOKUP(C181,'exogenous demand adjustment'!$N$2:$V$51,50,FALSE))</f>
        <v>22638.38032286919</v>
      </c>
      <c r="M181" s="37">
        <f>IF(ISERROR(HLOOKUP(C181,'exogenous demand adjustment'!$C$2:$K$51,50,FALSE)),M180,HLOOKUP(C181,'exogenous demand adjustment'!$C$2:$K$51,50,FALSE))</f>
        <v>7241.4702573916347</v>
      </c>
      <c r="O181" s="37">
        <f t="shared" ca="1" si="17"/>
        <v>88.564805154617488</v>
      </c>
      <c r="P181" s="37">
        <f t="shared" ca="1" si="14"/>
        <v>0</v>
      </c>
      <c r="Q181" s="37">
        <f t="shared" ca="1" si="15"/>
        <v>22.638380322869189</v>
      </c>
      <c r="R181" s="37">
        <f t="shared" ca="1" si="16"/>
        <v>0</v>
      </c>
      <c r="T181" s="39">
        <f t="shared" ca="1" si="18"/>
        <v>-111</v>
      </c>
    </row>
    <row r="182" spans="3:20">
      <c r="C182">
        <f t="shared" si="19"/>
        <v>2026</v>
      </c>
      <c r="D182">
        <f t="shared" si="20"/>
        <v>8</v>
      </c>
      <c r="E182" s="36">
        <f ca="1">OFFSET(values!P$49,$D182,0)</f>
        <v>0.96388888888888891</v>
      </c>
      <c r="F182" s="36">
        <f ca="1">OFFSET(values!Q$49,$D182,0)</f>
        <v>0</v>
      </c>
      <c r="G182" s="36">
        <f ca="1">OFFSET(values!R$49,$D182,0)</f>
        <v>0.97149122807017541</v>
      </c>
      <c r="H182" s="36">
        <f ca="1">OFFSET(values!S$49,$D182,0)</f>
        <v>0</v>
      </c>
      <c r="J182" s="37">
        <f>IF(ISERROR(HLOOKUP(C182,'exogenous demand adjustment'!$N$2:$V$31,30,FALSE)),J181,HLOOKUP(C182,'exogenous demand adjustment'!$N$2:$V$31,30,FALSE))</f>
        <v>88564.805154617483</v>
      </c>
      <c r="K182" s="37">
        <f>IF(ISERROR(HLOOKUP(C182,'exogenous demand adjustment'!$C$2:$K$31,30,FALSE)),K181,HLOOKUP(C182,'exogenous demand adjustment'!$C$2:$K$31,30,FALSE))</f>
        <v>86251.302507230372</v>
      </c>
      <c r="L182" s="37">
        <f>IF(ISERROR(HLOOKUP(C182,'exogenous demand adjustment'!$N$2:$V$51,50,FALSE)),L181,HLOOKUP(C182,'exogenous demand adjustment'!$N$2:$V$51,50,FALSE))</f>
        <v>22638.38032286919</v>
      </c>
      <c r="M182" s="37">
        <f>IF(ISERROR(HLOOKUP(C182,'exogenous demand adjustment'!$C$2:$K$51,50,FALSE)),M181,HLOOKUP(C182,'exogenous demand adjustment'!$C$2:$K$51,50,FALSE))</f>
        <v>7241.4702573916347</v>
      </c>
      <c r="O182" s="37">
        <f t="shared" ca="1" si="17"/>
        <v>85.366631635145183</v>
      </c>
      <c r="P182" s="37">
        <f t="shared" ca="1" si="14"/>
        <v>0</v>
      </c>
      <c r="Q182" s="37">
        <f t="shared" ca="1" si="15"/>
        <v>21.992987901383884</v>
      </c>
      <c r="R182" s="37">
        <f t="shared" ca="1" si="16"/>
        <v>0</v>
      </c>
      <c r="T182" s="39">
        <f t="shared" ca="1" si="18"/>
        <v>-107</v>
      </c>
    </row>
    <row r="183" spans="3:20">
      <c r="C183">
        <f t="shared" si="19"/>
        <v>2026</v>
      </c>
      <c r="D183">
        <f t="shared" si="20"/>
        <v>9</v>
      </c>
      <c r="E183" s="36">
        <f ca="1">OFFSET(values!P$49,$D183,0)</f>
        <v>0.7583333333333333</v>
      </c>
      <c r="F183" s="36">
        <f ca="1">OFFSET(values!Q$49,$D183,0)</f>
        <v>0</v>
      </c>
      <c r="G183" s="36">
        <f ca="1">OFFSET(values!R$49,$D183,0)</f>
        <v>0.80263157894736847</v>
      </c>
      <c r="H183" s="36">
        <f ca="1">OFFSET(values!S$49,$D183,0)</f>
        <v>0</v>
      </c>
      <c r="J183" s="37">
        <f>IF(ISERROR(HLOOKUP(C183,'exogenous demand adjustment'!$N$2:$V$31,30,FALSE)),J182,HLOOKUP(C183,'exogenous demand adjustment'!$N$2:$V$31,30,FALSE))</f>
        <v>88564.805154617483</v>
      </c>
      <c r="K183" s="37">
        <f>IF(ISERROR(HLOOKUP(C183,'exogenous demand adjustment'!$C$2:$K$31,30,FALSE)),K182,HLOOKUP(C183,'exogenous demand adjustment'!$C$2:$K$31,30,FALSE))</f>
        <v>86251.302507230372</v>
      </c>
      <c r="L183" s="37">
        <f>IF(ISERROR(HLOOKUP(C183,'exogenous demand adjustment'!$N$2:$V$51,50,FALSE)),L182,HLOOKUP(C183,'exogenous demand adjustment'!$N$2:$V$51,50,FALSE))</f>
        <v>22638.38032286919</v>
      </c>
      <c r="M183" s="37">
        <f>IF(ISERROR(HLOOKUP(C183,'exogenous demand adjustment'!$C$2:$K$51,50,FALSE)),M182,HLOOKUP(C183,'exogenous demand adjustment'!$C$2:$K$51,50,FALSE))</f>
        <v>7241.4702573916347</v>
      </c>
      <c r="O183" s="37">
        <f t="shared" ca="1" si="17"/>
        <v>67.161643908918251</v>
      </c>
      <c r="P183" s="37">
        <f t="shared" ca="1" si="14"/>
        <v>0</v>
      </c>
      <c r="Q183" s="37">
        <f t="shared" ca="1" si="15"/>
        <v>18.170278943355537</v>
      </c>
      <c r="R183" s="37">
        <f t="shared" ca="1" si="16"/>
        <v>0</v>
      </c>
      <c r="T183" s="39">
        <f t="shared" ca="1" si="18"/>
        <v>-85</v>
      </c>
    </row>
    <row r="184" spans="3:20">
      <c r="C184">
        <f t="shared" si="19"/>
        <v>2026</v>
      </c>
      <c r="D184">
        <f t="shared" si="20"/>
        <v>10</v>
      </c>
      <c r="E184" s="36">
        <f ca="1">OFFSET(values!P$49,$D184,0)</f>
        <v>0</v>
      </c>
      <c r="F184" s="36">
        <f ca="1">OFFSET(values!Q$49,$D184,0)</f>
        <v>0</v>
      </c>
      <c r="G184" s="36">
        <f ca="1">OFFSET(values!R$49,$D184,0)</f>
        <v>0</v>
      </c>
      <c r="H184" s="36">
        <f ca="1">OFFSET(values!S$49,$D184,0)</f>
        <v>0</v>
      </c>
      <c r="J184" s="37">
        <f>IF(ISERROR(HLOOKUP(C184,'exogenous demand adjustment'!$N$2:$V$31,30,FALSE)),J183,HLOOKUP(C184,'exogenous demand adjustment'!$N$2:$V$31,30,FALSE))</f>
        <v>88564.805154617483</v>
      </c>
      <c r="K184" s="37">
        <f>IF(ISERROR(HLOOKUP(C184,'exogenous demand adjustment'!$C$2:$K$31,30,FALSE)),K183,HLOOKUP(C184,'exogenous demand adjustment'!$C$2:$K$31,30,FALSE))</f>
        <v>86251.302507230372</v>
      </c>
      <c r="L184" s="37">
        <f>IF(ISERROR(HLOOKUP(C184,'exogenous demand adjustment'!$N$2:$V$51,50,FALSE)),L183,HLOOKUP(C184,'exogenous demand adjustment'!$N$2:$V$51,50,FALSE))</f>
        <v>22638.38032286919</v>
      </c>
      <c r="M184" s="37">
        <f>IF(ISERROR(HLOOKUP(C184,'exogenous demand adjustment'!$C$2:$K$51,50,FALSE)),M183,HLOOKUP(C184,'exogenous demand adjustment'!$C$2:$K$51,50,FALSE))</f>
        <v>7241.4702573916347</v>
      </c>
      <c r="O184" s="37">
        <f t="shared" ca="1" si="17"/>
        <v>0</v>
      </c>
      <c r="P184" s="37">
        <f t="shared" ca="1" si="14"/>
        <v>0</v>
      </c>
      <c r="Q184" s="37">
        <f t="shared" ca="1" si="15"/>
        <v>0</v>
      </c>
      <c r="R184" s="37">
        <f t="shared" ca="1" si="16"/>
        <v>0</v>
      </c>
      <c r="T184" s="39">
        <f t="shared" ca="1" si="18"/>
        <v>0</v>
      </c>
    </row>
    <row r="185" spans="3:20">
      <c r="C185">
        <f t="shared" si="19"/>
        <v>2026</v>
      </c>
      <c r="D185">
        <f t="shared" si="20"/>
        <v>11</v>
      </c>
      <c r="E185" s="36">
        <f ca="1">OFFSET(values!P$49,$D185,0)</f>
        <v>0</v>
      </c>
      <c r="F185" s="36">
        <f ca="1">OFFSET(values!Q$49,$D185,0)</f>
        <v>0</v>
      </c>
      <c r="G185" s="36">
        <f ca="1">OFFSET(values!R$49,$D185,0)</f>
        <v>0</v>
      </c>
      <c r="H185" s="36">
        <f ca="1">OFFSET(values!S$49,$D185,0)</f>
        <v>0</v>
      </c>
      <c r="J185" s="37">
        <f>IF(ISERROR(HLOOKUP(C185,'exogenous demand adjustment'!$N$2:$V$31,30,FALSE)),J184,HLOOKUP(C185,'exogenous demand adjustment'!$N$2:$V$31,30,FALSE))</f>
        <v>88564.805154617483</v>
      </c>
      <c r="K185" s="37">
        <f>IF(ISERROR(HLOOKUP(C185,'exogenous demand adjustment'!$C$2:$K$31,30,FALSE)),K184,HLOOKUP(C185,'exogenous demand adjustment'!$C$2:$K$31,30,FALSE))</f>
        <v>86251.302507230372</v>
      </c>
      <c r="L185" s="37">
        <f>IF(ISERROR(HLOOKUP(C185,'exogenous demand adjustment'!$N$2:$V$51,50,FALSE)),L184,HLOOKUP(C185,'exogenous demand adjustment'!$N$2:$V$51,50,FALSE))</f>
        <v>22638.38032286919</v>
      </c>
      <c r="M185" s="37">
        <f>IF(ISERROR(HLOOKUP(C185,'exogenous demand adjustment'!$C$2:$K$51,50,FALSE)),M184,HLOOKUP(C185,'exogenous demand adjustment'!$C$2:$K$51,50,FALSE))</f>
        <v>7241.4702573916347</v>
      </c>
      <c r="O185" s="37">
        <f t="shared" ca="1" si="17"/>
        <v>0</v>
      </c>
      <c r="P185" s="37">
        <f t="shared" ca="1" si="14"/>
        <v>0</v>
      </c>
      <c r="Q185" s="37">
        <f t="shared" ca="1" si="15"/>
        <v>0</v>
      </c>
      <c r="R185" s="37">
        <f t="shared" ca="1" si="16"/>
        <v>0</v>
      </c>
      <c r="T185" s="39">
        <f t="shared" ca="1" si="18"/>
        <v>0</v>
      </c>
    </row>
    <row r="186" spans="3:20">
      <c r="C186">
        <f t="shared" si="19"/>
        <v>2026</v>
      </c>
      <c r="D186">
        <f t="shared" si="20"/>
        <v>12</v>
      </c>
      <c r="E186" s="36">
        <f ca="1">OFFSET(values!P$49,$D186,0)</f>
        <v>0</v>
      </c>
      <c r="F186" s="36">
        <f ca="1">OFFSET(values!Q$49,$D186,0)</f>
        <v>0.89855072463768115</v>
      </c>
      <c r="G186" s="36">
        <f ca="1">OFFSET(values!R$49,$D186,0)</f>
        <v>0</v>
      </c>
      <c r="H186" s="36">
        <f ca="1">OFFSET(values!S$49,$D186,0)</f>
        <v>0.86131386861313863</v>
      </c>
      <c r="J186" s="37">
        <f>IF(ISERROR(HLOOKUP(C186,'exogenous demand adjustment'!$N$2:$V$31,30,FALSE)),J185,HLOOKUP(C186,'exogenous demand adjustment'!$N$2:$V$31,30,FALSE))</f>
        <v>88564.805154617483</v>
      </c>
      <c r="K186" s="37">
        <f>IF(ISERROR(HLOOKUP(C186,'exogenous demand adjustment'!$C$2:$K$31,30,FALSE)),K185,HLOOKUP(C186,'exogenous demand adjustment'!$C$2:$K$31,30,FALSE))</f>
        <v>86251.302507230372</v>
      </c>
      <c r="L186" s="37">
        <f>IF(ISERROR(HLOOKUP(C186,'exogenous demand adjustment'!$N$2:$V$51,50,FALSE)),L185,HLOOKUP(C186,'exogenous demand adjustment'!$N$2:$V$51,50,FALSE))</f>
        <v>22638.38032286919</v>
      </c>
      <c r="M186" s="37">
        <f>IF(ISERROR(HLOOKUP(C186,'exogenous demand adjustment'!$C$2:$K$51,50,FALSE)),M185,HLOOKUP(C186,'exogenous demand adjustment'!$C$2:$K$51,50,FALSE))</f>
        <v>7241.4702573916347</v>
      </c>
      <c r="O186" s="37">
        <f t="shared" ca="1" si="17"/>
        <v>0</v>
      </c>
      <c r="P186" s="37">
        <f t="shared" ca="1" si="14"/>
        <v>77.501170368815693</v>
      </c>
      <c r="Q186" s="37">
        <f t="shared" ca="1" si="15"/>
        <v>0</v>
      </c>
      <c r="R186" s="37">
        <f t="shared" ca="1" si="16"/>
        <v>6.23717876184097</v>
      </c>
      <c r="T186" s="39">
        <f t="shared" ca="1" si="18"/>
        <v>-84</v>
      </c>
    </row>
    <row r="187" spans="3:20">
      <c r="C187">
        <f t="shared" si="19"/>
        <v>2027</v>
      </c>
      <c r="D187">
        <f t="shared" si="20"/>
        <v>1</v>
      </c>
      <c r="E187" s="36">
        <f ca="1">OFFSET(values!P$49,$D187,0)</f>
        <v>0</v>
      </c>
      <c r="F187" s="36">
        <f ca="1">OFFSET(values!Q$49,$D187,0)</f>
        <v>1</v>
      </c>
      <c r="G187" s="36">
        <f ca="1">OFFSET(values!R$49,$D187,0)</f>
        <v>0</v>
      </c>
      <c r="H187" s="36">
        <f ca="1">OFFSET(values!S$49,$D187,0)</f>
        <v>1</v>
      </c>
      <c r="J187" s="37">
        <f>IF(ISERROR(HLOOKUP(C187,'exogenous demand adjustment'!$N$2:$V$31,30,FALSE)),J186,HLOOKUP(C187,'exogenous demand adjustment'!$N$2:$V$31,30,FALSE))</f>
        <v>88564.805154617483</v>
      </c>
      <c r="K187" s="37">
        <f>IF(ISERROR(HLOOKUP(C187,'exogenous demand adjustment'!$C$2:$K$31,30,FALSE)),K186,HLOOKUP(C187,'exogenous demand adjustment'!$C$2:$K$31,30,FALSE))</f>
        <v>86251.302507230372</v>
      </c>
      <c r="L187" s="37">
        <f>IF(ISERROR(HLOOKUP(C187,'exogenous demand adjustment'!$N$2:$V$51,50,FALSE)),L186,HLOOKUP(C187,'exogenous demand adjustment'!$N$2:$V$51,50,FALSE))</f>
        <v>22638.38032286919</v>
      </c>
      <c r="M187" s="37">
        <f>IF(ISERROR(HLOOKUP(C187,'exogenous demand adjustment'!$C$2:$K$51,50,FALSE)),M186,HLOOKUP(C187,'exogenous demand adjustment'!$C$2:$K$51,50,FALSE))</f>
        <v>7241.4702573916347</v>
      </c>
      <c r="O187" s="37">
        <f t="shared" ca="1" si="17"/>
        <v>0</v>
      </c>
      <c r="P187" s="37">
        <f t="shared" ca="1" si="14"/>
        <v>86.251302507230378</v>
      </c>
      <c r="Q187" s="37">
        <f t="shared" ca="1" si="15"/>
        <v>0</v>
      </c>
      <c r="R187" s="37">
        <f t="shared" ca="1" si="16"/>
        <v>7.2414702573916347</v>
      </c>
      <c r="T187" s="39">
        <f t="shared" ca="1" si="18"/>
        <v>-93</v>
      </c>
    </row>
    <row r="188" spans="3:20">
      <c r="C188">
        <f t="shared" si="19"/>
        <v>2027</v>
      </c>
      <c r="D188">
        <f t="shared" si="20"/>
        <v>2</v>
      </c>
      <c r="E188" s="36">
        <f ca="1">OFFSET(values!P$49,$D188,0)</f>
        <v>0</v>
      </c>
      <c r="F188" s="36">
        <f ca="1">OFFSET(values!Q$49,$D188,0)</f>
        <v>0.75362318840579712</v>
      </c>
      <c r="G188" s="36">
        <f ca="1">OFFSET(values!R$49,$D188,0)</f>
        <v>0</v>
      </c>
      <c r="H188" s="36">
        <f ca="1">OFFSET(values!S$49,$D188,0)</f>
        <v>0.67883211678832112</v>
      </c>
      <c r="J188" s="37">
        <f>IF(ISERROR(HLOOKUP(C188,'exogenous demand adjustment'!$N$2:$V$31,30,FALSE)),J187,HLOOKUP(C188,'exogenous demand adjustment'!$N$2:$V$31,30,FALSE))</f>
        <v>88564.805154617483</v>
      </c>
      <c r="K188" s="37">
        <f>IF(ISERROR(HLOOKUP(C188,'exogenous demand adjustment'!$C$2:$K$31,30,FALSE)),K187,HLOOKUP(C188,'exogenous demand adjustment'!$C$2:$K$31,30,FALSE))</f>
        <v>86251.302507230372</v>
      </c>
      <c r="L188" s="37">
        <f>IF(ISERROR(HLOOKUP(C188,'exogenous demand adjustment'!$N$2:$V$51,50,FALSE)),L187,HLOOKUP(C188,'exogenous demand adjustment'!$N$2:$V$51,50,FALSE))</f>
        <v>22638.38032286919</v>
      </c>
      <c r="M188" s="37">
        <f>IF(ISERROR(HLOOKUP(C188,'exogenous demand adjustment'!$C$2:$K$51,50,FALSE)),M187,HLOOKUP(C188,'exogenous demand adjustment'!$C$2:$K$51,50,FALSE))</f>
        <v>7241.4702573916347</v>
      </c>
      <c r="O188" s="37">
        <f t="shared" ca="1" si="17"/>
        <v>0</v>
      </c>
      <c r="P188" s="37">
        <f t="shared" ca="1" si="14"/>
        <v>65.00098159965188</v>
      </c>
      <c r="Q188" s="37">
        <f t="shared" ca="1" si="15"/>
        <v>0</v>
      </c>
      <c r="R188" s="37">
        <f t="shared" ca="1" si="16"/>
        <v>4.9157425834848318</v>
      </c>
      <c r="T188" s="39">
        <f t="shared" ca="1" si="18"/>
        <v>-70</v>
      </c>
    </row>
    <row r="189" spans="3:20">
      <c r="C189">
        <f t="shared" si="19"/>
        <v>2027</v>
      </c>
      <c r="D189">
        <f t="shared" si="20"/>
        <v>3</v>
      </c>
      <c r="E189" s="36">
        <f ca="1">OFFSET(values!P$49,$D189,0)</f>
        <v>0</v>
      </c>
      <c r="F189" s="36">
        <f ca="1">OFFSET(values!Q$49,$D189,0)</f>
        <v>0</v>
      </c>
      <c r="G189" s="36">
        <f ca="1">OFFSET(values!R$49,$D189,0)</f>
        <v>0</v>
      </c>
      <c r="H189" s="36">
        <f ca="1">OFFSET(values!S$49,$D189,0)</f>
        <v>0</v>
      </c>
      <c r="J189" s="37">
        <f>IF(ISERROR(HLOOKUP(C189,'exogenous demand adjustment'!$N$2:$V$31,30,FALSE)),J188,HLOOKUP(C189,'exogenous demand adjustment'!$N$2:$V$31,30,FALSE))</f>
        <v>88564.805154617483</v>
      </c>
      <c r="K189" s="37">
        <f>IF(ISERROR(HLOOKUP(C189,'exogenous demand adjustment'!$C$2:$K$31,30,FALSE)),K188,HLOOKUP(C189,'exogenous demand adjustment'!$C$2:$K$31,30,FALSE))</f>
        <v>86251.302507230372</v>
      </c>
      <c r="L189" s="37">
        <f>IF(ISERROR(HLOOKUP(C189,'exogenous demand adjustment'!$N$2:$V$51,50,FALSE)),L188,HLOOKUP(C189,'exogenous demand adjustment'!$N$2:$V$51,50,FALSE))</f>
        <v>22638.38032286919</v>
      </c>
      <c r="M189" s="37">
        <f>IF(ISERROR(HLOOKUP(C189,'exogenous demand adjustment'!$C$2:$K$51,50,FALSE)),M188,HLOOKUP(C189,'exogenous demand adjustment'!$C$2:$K$51,50,FALSE))</f>
        <v>7241.4702573916347</v>
      </c>
      <c r="O189" s="37">
        <f t="shared" ca="1" si="17"/>
        <v>0</v>
      </c>
      <c r="P189" s="37">
        <f t="shared" ca="1" si="14"/>
        <v>0</v>
      </c>
      <c r="Q189" s="37">
        <f t="shared" ca="1" si="15"/>
        <v>0</v>
      </c>
      <c r="R189" s="37">
        <f t="shared" ca="1" si="16"/>
        <v>0</v>
      </c>
      <c r="T189" s="39">
        <f t="shared" ca="1" si="18"/>
        <v>0</v>
      </c>
    </row>
    <row r="190" spans="3:20">
      <c r="C190">
        <f t="shared" si="19"/>
        <v>2027</v>
      </c>
      <c r="D190">
        <f t="shared" si="20"/>
        <v>4</v>
      </c>
      <c r="E190" s="36">
        <f ca="1">OFFSET(values!P$49,$D190,0)</f>
        <v>0</v>
      </c>
      <c r="F190" s="36">
        <f ca="1">OFFSET(values!Q$49,$D190,0)</f>
        <v>0</v>
      </c>
      <c r="G190" s="36">
        <f ca="1">OFFSET(values!R$49,$D190,0)</f>
        <v>0</v>
      </c>
      <c r="H190" s="36">
        <f ca="1">OFFSET(values!S$49,$D190,0)</f>
        <v>0</v>
      </c>
      <c r="J190" s="37">
        <f>IF(ISERROR(HLOOKUP(C190,'exogenous demand adjustment'!$N$2:$V$31,30,FALSE)),J189,HLOOKUP(C190,'exogenous demand adjustment'!$N$2:$V$31,30,FALSE))</f>
        <v>88564.805154617483</v>
      </c>
      <c r="K190" s="37">
        <f>IF(ISERROR(HLOOKUP(C190,'exogenous demand adjustment'!$C$2:$K$31,30,FALSE)),K189,HLOOKUP(C190,'exogenous demand adjustment'!$C$2:$K$31,30,FALSE))</f>
        <v>86251.302507230372</v>
      </c>
      <c r="L190" s="37">
        <f>IF(ISERROR(HLOOKUP(C190,'exogenous demand adjustment'!$N$2:$V$51,50,FALSE)),L189,HLOOKUP(C190,'exogenous demand adjustment'!$N$2:$V$51,50,FALSE))</f>
        <v>22638.38032286919</v>
      </c>
      <c r="M190" s="37">
        <f>IF(ISERROR(HLOOKUP(C190,'exogenous demand adjustment'!$C$2:$K$51,50,FALSE)),M189,HLOOKUP(C190,'exogenous demand adjustment'!$C$2:$K$51,50,FALSE))</f>
        <v>7241.4702573916347</v>
      </c>
      <c r="O190" s="37">
        <f t="shared" ca="1" si="17"/>
        <v>0</v>
      </c>
      <c r="P190" s="37">
        <f t="shared" ca="1" si="14"/>
        <v>0</v>
      </c>
      <c r="Q190" s="37">
        <f t="shared" ca="1" si="15"/>
        <v>0</v>
      </c>
      <c r="R190" s="37">
        <f t="shared" ca="1" si="16"/>
        <v>0</v>
      </c>
      <c r="T190" s="39">
        <f t="shared" ca="1" si="18"/>
        <v>0</v>
      </c>
    </row>
    <row r="191" spans="3:20">
      <c r="C191">
        <f t="shared" si="19"/>
        <v>2027</v>
      </c>
      <c r="D191">
        <f t="shared" si="20"/>
        <v>5</v>
      </c>
      <c r="E191" s="36">
        <f ca="1">OFFSET(values!P$49,$D191,0)</f>
        <v>0.58333333333333337</v>
      </c>
      <c r="F191" s="36">
        <f ca="1">OFFSET(values!Q$49,$D191,0)</f>
        <v>0</v>
      </c>
      <c r="G191" s="36">
        <f ca="1">OFFSET(values!R$49,$D191,0)</f>
        <v>0.65350877192982459</v>
      </c>
      <c r="H191" s="36">
        <f ca="1">OFFSET(values!S$49,$D191,0)</f>
        <v>0</v>
      </c>
      <c r="J191" s="37">
        <f>IF(ISERROR(HLOOKUP(C191,'exogenous demand adjustment'!$N$2:$V$31,30,FALSE)),J190,HLOOKUP(C191,'exogenous demand adjustment'!$N$2:$V$31,30,FALSE))</f>
        <v>88564.805154617483</v>
      </c>
      <c r="K191" s="37">
        <f>IF(ISERROR(HLOOKUP(C191,'exogenous demand adjustment'!$C$2:$K$31,30,FALSE)),K190,HLOOKUP(C191,'exogenous demand adjustment'!$C$2:$K$31,30,FALSE))</f>
        <v>86251.302507230372</v>
      </c>
      <c r="L191" s="37">
        <f>IF(ISERROR(HLOOKUP(C191,'exogenous demand adjustment'!$N$2:$V$51,50,FALSE)),L190,HLOOKUP(C191,'exogenous demand adjustment'!$N$2:$V$51,50,FALSE))</f>
        <v>22638.38032286919</v>
      </c>
      <c r="M191" s="37">
        <f>IF(ISERROR(HLOOKUP(C191,'exogenous demand adjustment'!$C$2:$K$51,50,FALSE)),M190,HLOOKUP(C191,'exogenous demand adjustment'!$C$2:$K$51,50,FALSE))</f>
        <v>7241.4702573916347</v>
      </c>
      <c r="O191" s="37">
        <f t="shared" ca="1" si="17"/>
        <v>51.662803006860202</v>
      </c>
      <c r="P191" s="37">
        <f t="shared" ca="1" si="14"/>
        <v>0</v>
      </c>
      <c r="Q191" s="37">
        <f t="shared" ca="1" si="15"/>
        <v>14.79438012327855</v>
      </c>
      <c r="R191" s="37">
        <f t="shared" ca="1" si="16"/>
        <v>0</v>
      </c>
      <c r="T191" s="39">
        <f t="shared" ca="1" si="18"/>
        <v>-66</v>
      </c>
    </row>
    <row r="192" spans="3:20">
      <c r="C192">
        <f t="shared" si="19"/>
        <v>2027</v>
      </c>
      <c r="D192">
        <f t="shared" si="20"/>
        <v>6</v>
      </c>
      <c r="E192" s="36">
        <f ca="1">OFFSET(values!P$49,$D192,0)</f>
        <v>0.91111111111111109</v>
      </c>
      <c r="F192" s="36">
        <f ca="1">OFFSET(values!Q$49,$D192,0)</f>
        <v>0</v>
      </c>
      <c r="G192" s="36">
        <f ca="1">OFFSET(values!R$49,$D192,0)</f>
        <v>0.92982456140350878</v>
      </c>
      <c r="H192" s="36">
        <f ca="1">OFFSET(values!S$49,$D192,0)</f>
        <v>0</v>
      </c>
      <c r="J192" s="37">
        <f>IF(ISERROR(HLOOKUP(C192,'exogenous demand adjustment'!$N$2:$V$31,30,FALSE)),J191,HLOOKUP(C192,'exogenous demand adjustment'!$N$2:$V$31,30,FALSE))</f>
        <v>88564.805154617483</v>
      </c>
      <c r="K192" s="37">
        <f>IF(ISERROR(HLOOKUP(C192,'exogenous demand adjustment'!$C$2:$K$31,30,FALSE)),K191,HLOOKUP(C192,'exogenous demand adjustment'!$C$2:$K$31,30,FALSE))</f>
        <v>86251.302507230372</v>
      </c>
      <c r="L192" s="37">
        <f>IF(ISERROR(HLOOKUP(C192,'exogenous demand adjustment'!$N$2:$V$51,50,FALSE)),L191,HLOOKUP(C192,'exogenous demand adjustment'!$N$2:$V$51,50,FALSE))</f>
        <v>22638.38032286919</v>
      </c>
      <c r="M192" s="37">
        <f>IF(ISERROR(HLOOKUP(C192,'exogenous demand adjustment'!$C$2:$K$51,50,FALSE)),M191,HLOOKUP(C192,'exogenous demand adjustment'!$C$2:$K$51,50,FALSE))</f>
        <v>7241.4702573916347</v>
      </c>
      <c r="O192" s="37">
        <f t="shared" ca="1" si="17"/>
        <v>80.692378029762594</v>
      </c>
      <c r="P192" s="37">
        <f t="shared" ca="1" si="14"/>
        <v>0</v>
      </c>
      <c r="Q192" s="37">
        <f t="shared" ca="1" si="15"/>
        <v>21.049722054597666</v>
      </c>
      <c r="R192" s="37">
        <f t="shared" ca="1" si="16"/>
        <v>0</v>
      </c>
      <c r="T192" s="39">
        <f t="shared" ca="1" si="18"/>
        <v>-102</v>
      </c>
    </row>
    <row r="193" spans="3:20">
      <c r="C193">
        <f t="shared" si="19"/>
        <v>2027</v>
      </c>
      <c r="D193">
        <f t="shared" si="20"/>
        <v>7</v>
      </c>
      <c r="E193" s="36">
        <f ca="1">OFFSET(values!P$49,$D193,0)</f>
        <v>1</v>
      </c>
      <c r="F193" s="36">
        <f ca="1">OFFSET(values!Q$49,$D193,0)</f>
        <v>0</v>
      </c>
      <c r="G193" s="36">
        <f ca="1">OFFSET(values!R$49,$D193,0)</f>
        <v>1</v>
      </c>
      <c r="H193" s="36">
        <f ca="1">OFFSET(values!S$49,$D193,0)</f>
        <v>0</v>
      </c>
      <c r="J193" s="37">
        <f>IF(ISERROR(HLOOKUP(C193,'exogenous demand adjustment'!$N$2:$V$31,30,FALSE)),J192,HLOOKUP(C193,'exogenous demand adjustment'!$N$2:$V$31,30,FALSE))</f>
        <v>88564.805154617483</v>
      </c>
      <c r="K193" s="37">
        <f>IF(ISERROR(HLOOKUP(C193,'exogenous demand adjustment'!$C$2:$K$31,30,FALSE)),K192,HLOOKUP(C193,'exogenous demand adjustment'!$C$2:$K$31,30,FALSE))</f>
        <v>86251.302507230372</v>
      </c>
      <c r="L193" s="37">
        <f>IF(ISERROR(HLOOKUP(C193,'exogenous demand adjustment'!$N$2:$V$51,50,FALSE)),L192,HLOOKUP(C193,'exogenous demand adjustment'!$N$2:$V$51,50,FALSE))</f>
        <v>22638.38032286919</v>
      </c>
      <c r="M193" s="37">
        <f>IF(ISERROR(HLOOKUP(C193,'exogenous demand adjustment'!$C$2:$K$51,50,FALSE)),M192,HLOOKUP(C193,'exogenous demand adjustment'!$C$2:$K$51,50,FALSE))</f>
        <v>7241.4702573916347</v>
      </c>
      <c r="O193" s="37">
        <f t="shared" ca="1" si="17"/>
        <v>88.564805154617488</v>
      </c>
      <c r="P193" s="37">
        <f t="shared" ca="1" si="14"/>
        <v>0</v>
      </c>
      <c r="Q193" s="37">
        <f t="shared" ca="1" si="15"/>
        <v>22.638380322869189</v>
      </c>
      <c r="R193" s="37">
        <f t="shared" ca="1" si="16"/>
        <v>0</v>
      </c>
      <c r="T193" s="39">
        <f t="shared" ca="1" si="18"/>
        <v>-111</v>
      </c>
    </row>
    <row r="194" spans="3:20">
      <c r="C194">
        <f t="shared" si="19"/>
        <v>2027</v>
      </c>
      <c r="D194">
        <f t="shared" si="20"/>
        <v>8</v>
      </c>
      <c r="E194" s="36">
        <f ca="1">OFFSET(values!P$49,$D194,0)</f>
        <v>0.96388888888888891</v>
      </c>
      <c r="F194" s="36">
        <f ca="1">OFFSET(values!Q$49,$D194,0)</f>
        <v>0</v>
      </c>
      <c r="G194" s="36">
        <f ca="1">OFFSET(values!R$49,$D194,0)</f>
        <v>0.97149122807017541</v>
      </c>
      <c r="H194" s="36">
        <f ca="1">OFFSET(values!S$49,$D194,0)</f>
        <v>0</v>
      </c>
      <c r="J194" s="37">
        <f>IF(ISERROR(HLOOKUP(C194,'exogenous demand adjustment'!$N$2:$V$31,30,FALSE)),J193,HLOOKUP(C194,'exogenous demand adjustment'!$N$2:$V$31,30,FALSE))</f>
        <v>88564.805154617483</v>
      </c>
      <c r="K194" s="37">
        <f>IF(ISERROR(HLOOKUP(C194,'exogenous demand adjustment'!$C$2:$K$31,30,FALSE)),K193,HLOOKUP(C194,'exogenous demand adjustment'!$C$2:$K$31,30,FALSE))</f>
        <v>86251.302507230372</v>
      </c>
      <c r="L194" s="37">
        <f>IF(ISERROR(HLOOKUP(C194,'exogenous demand adjustment'!$N$2:$V$51,50,FALSE)),L193,HLOOKUP(C194,'exogenous demand adjustment'!$N$2:$V$51,50,FALSE))</f>
        <v>22638.38032286919</v>
      </c>
      <c r="M194" s="37">
        <f>IF(ISERROR(HLOOKUP(C194,'exogenous demand adjustment'!$C$2:$K$51,50,FALSE)),M193,HLOOKUP(C194,'exogenous demand adjustment'!$C$2:$K$51,50,FALSE))</f>
        <v>7241.4702573916347</v>
      </c>
      <c r="O194" s="37">
        <f t="shared" ca="1" si="17"/>
        <v>85.366631635145183</v>
      </c>
      <c r="P194" s="37">
        <f t="shared" ca="1" si="14"/>
        <v>0</v>
      </c>
      <c r="Q194" s="37">
        <f t="shared" ca="1" si="15"/>
        <v>21.992987901383884</v>
      </c>
      <c r="R194" s="37">
        <f t="shared" ca="1" si="16"/>
        <v>0</v>
      </c>
      <c r="T194" s="39">
        <f t="shared" ca="1" si="18"/>
        <v>-107</v>
      </c>
    </row>
    <row r="195" spans="3:20">
      <c r="C195">
        <f t="shared" si="19"/>
        <v>2027</v>
      </c>
      <c r="D195">
        <f t="shared" si="20"/>
        <v>9</v>
      </c>
      <c r="E195" s="36">
        <f ca="1">OFFSET(values!P$49,$D195,0)</f>
        <v>0.7583333333333333</v>
      </c>
      <c r="F195" s="36">
        <f ca="1">OFFSET(values!Q$49,$D195,0)</f>
        <v>0</v>
      </c>
      <c r="G195" s="36">
        <f ca="1">OFFSET(values!R$49,$D195,0)</f>
        <v>0.80263157894736847</v>
      </c>
      <c r="H195" s="36">
        <f ca="1">OFFSET(values!S$49,$D195,0)</f>
        <v>0</v>
      </c>
      <c r="J195" s="37">
        <f>IF(ISERROR(HLOOKUP(C195,'exogenous demand adjustment'!$N$2:$V$31,30,FALSE)),J194,HLOOKUP(C195,'exogenous demand adjustment'!$N$2:$V$31,30,FALSE))</f>
        <v>88564.805154617483</v>
      </c>
      <c r="K195" s="37">
        <f>IF(ISERROR(HLOOKUP(C195,'exogenous demand adjustment'!$C$2:$K$31,30,FALSE)),K194,HLOOKUP(C195,'exogenous demand adjustment'!$C$2:$K$31,30,FALSE))</f>
        <v>86251.302507230372</v>
      </c>
      <c r="L195" s="37">
        <f>IF(ISERROR(HLOOKUP(C195,'exogenous demand adjustment'!$N$2:$V$51,50,FALSE)),L194,HLOOKUP(C195,'exogenous demand adjustment'!$N$2:$V$51,50,FALSE))</f>
        <v>22638.38032286919</v>
      </c>
      <c r="M195" s="37">
        <f>IF(ISERROR(HLOOKUP(C195,'exogenous demand adjustment'!$C$2:$K$51,50,FALSE)),M194,HLOOKUP(C195,'exogenous demand adjustment'!$C$2:$K$51,50,FALSE))</f>
        <v>7241.4702573916347</v>
      </c>
      <c r="O195" s="37">
        <f t="shared" ca="1" si="17"/>
        <v>67.161643908918251</v>
      </c>
      <c r="P195" s="37">
        <f t="shared" ca="1" si="14"/>
        <v>0</v>
      </c>
      <c r="Q195" s="37">
        <f t="shared" ca="1" si="15"/>
        <v>18.170278943355537</v>
      </c>
      <c r="R195" s="37">
        <f t="shared" ca="1" si="16"/>
        <v>0</v>
      </c>
      <c r="T195" s="39">
        <f t="shared" ca="1" si="18"/>
        <v>-85</v>
      </c>
    </row>
    <row r="196" spans="3:20">
      <c r="C196">
        <f t="shared" si="19"/>
        <v>2027</v>
      </c>
      <c r="D196">
        <f t="shared" si="20"/>
        <v>10</v>
      </c>
      <c r="E196" s="36">
        <f ca="1">OFFSET(values!P$49,$D196,0)</f>
        <v>0</v>
      </c>
      <c r="F196" s="36">
        <f ca="1">OFFSET(values!Q$49,$D196,0)</f>
        <v>0</v>
      </c>
      <c r="G196" s="36">
        <f ca="1">OFFSET(values!R$49,$D196,0)</f>
        <v>0</v>
      </c>
      <c r="H196" s="36">
        <f ca="1">OFFSET(values!S$49,$D196,0)</f>
        <v>0</v>
      </c>
      <c r="J196" s="37">
        <f>IF(ISERROR(HLOOKUP(C196,'exogenous demand adjustment'!$N$2:$V$31,30,FALSE)),J195,HLOOKUP(C196,'exogenous demand adjustment'!$N$2:$V$31,30,FALSE))</f>
        <v>88564.805154617483</v>
      </c>
      <c r="K196" s="37">
        <f>IF(ISERROR(HLOOKUP(C196,'exogenous demand adjustment'!$C$2:$K$31,30,FALSE)),K195,HLOOKUP(C196,'exogenous demand adjustment'!$C$2:$K$31,30,FALSE))</f>
        <v>86251.302507230372</v>
      </c>
      <c r="L196" s="37">
        <f>IF(ISERROR(HLOOKUP(C196,'exogenous demand adjustment'!$N$2:$V$51,50,FALSE)),L195,HLOOKUP(C196,'exogenous demand adjustment'!$N$2:$V$51,50,FALSE))</f>
        <v>22638.38032286919</v>
      </c>
      <c r="M196" s="37">
        <f>IF(ISERROR(HLOOKUP(C196,'exogenous demand adjustment'!$C$2:$K$51,50,FALSE)),M195,HLOOKUP(C196,'exogenous demand adjustment'!$C$2:$K$51,50,FALSE))</f>
        <v>7241.4702573916347</v>
      </c>
      <c r="O196" s="37">
        <f t="shared" ca="1" si="17"/>
        <v>0</v>
      </c>
      <c r="P196" s="37">
        <f t="shared" ca="1" si="14"/>
        <v>0</v>
      </c>
      <c r="Q196" s="37">
        <f t="shared" ca="1" si="15"/>
        <v>0</v>
      </c>
      <c r="R196" s="37">
        <f t="shared" ca="1" si="16"/>
        <v>0</v>
      </c>
      <c r="T196" s="39">
        <f t="shared" ca="1" si="18"/>
        <v>0</v>
      </c>
    </row>
    <row r="197" spans="3:20">
      <c r="C197">
        <f t="shared" si="19"/>
        <v>2027</v>
      </c>
      <c r="D197">
        <f t="shared" si="20"/>
        <v>11</v>
      </c>
      <c r="E197" s="36">
        <f ca="1">OFFSET(values!P$49,$D197,0)</f>
        <v>0</v>
      </c>
      <c r="F197" s="36">
        <f ca="1">OFFSET(values!Q$49,$D197,0)</f>
        <v>0</v>
      </c>
      <c r="G197" s="36">
        <f ca="1">OFFSET(values!R$49,$D197,0)</f>
        <v>0</v>
      </c>
      <c r="H197" s="36">
        <f ca="1">OFFSET(values!S$49,$D197,0)</f>
        <v>0</v>
      </c>
      <c r="J197" s="37">
        <f>IF(ISERROR(HLOOKUP(C197,'exogenous demand adjustment'!$N$2:$V$31,30,FALSE)),J196,HLOOKUP(C197,'exogenous demand adjustment'!$N$2:$V$31,30,FALSE))</f>
        <v>88564.805154617483</v>
      </c>
      <c r="K197" s="37">
        <f>IF(ISERROR(HLOOKUP(C197,'exogenous demand adjustment'!$C$2:$K$31,30,FALSE)),K196,HLOOKUP(C197,'exogenous demand adjustment'!$C$2:$K$31,30,FALSE))</f>
        <v>86251.302507230372</v>
      </c>
      <c r="L197" s="37">
        <f>IF(ISERROR(HLOOKUP(C197,'exogenous demand adjustment'!$N$2:$V$51,50,FALSE)),L196,HLOOKUP(C197,'exogenous demand adjustment'!$N$2:$V$51,50,FALSE))</f>
        <v>22638.38032286919</v>
      </c>
      <c r="M197" s="37">
        <f>IF(ISERROR(HLOOKUP(C197,'exogenous demand adjustment'!$C$2:$K$51,50,FALSE)),M196,HLOOKUP(C197,'exogenous demand adjustment'!$C$2:$K$51,50,FALSE))</f>
        <v>7241.4702573916347</v>
      </c>
      <c r="O197" s="37">
        <f t="shared" ca="1" si="17"/>
        <v>0</v>
      </c>
      <c r="P197" s="37">
        <f t="shared" ca="1" si="14"/>
        <v>0</v>
      </c>
      <c r="Q197" s="37">
        <f t="shared" ca="1" si="15"/>
        <v>0</v>
      </c>
      <c r="R197" s="37">
        <f t="shared" ca="1" si="16"/>
        <v>0</v>
      </c>
      <c r="T197" s="39">
        <f t="shared" ca="1" si="18"/>
        <v>0</v>
      </c>
    </row>
    <row r="198" spans="3:20">
      <c r="C198">
        <f t="shared" si="19"/>
        <v>2027</v>
      </c>
      <c r="D198">
        <f t="shared" si="20"/>
        <v>12</v>
      </c>
      <c r="E198" s="36">
        <f ca="1">OFFSET(values!P$49,$D198,0)</f>
        <v>0</v>
      </c>
      <c r="F198" s="36">
        <f ca="1">OFFSET(values!Q$49,$D198,0)</f>
        <v>0.89855072463768115</v>
      </c>
      <c r="G198" s="36">
        <f ca="1">OFFSET(values!R$49,$D198,0)</f>
        <v>0</v>
      </c>
      <c r="H198" s="36">
        <f ca="1">OFFSET(values!S$49,$D198,0)</f>
        <v>0.86131386861313863</v>
      </c>
      <c r="J198" s="37">
        <f>IF(ISERROR(HLOOKUP(C198,'exogenous demand adjustment'!$N$2:$V$31,30,FALSE)),J197,HLOOKUP(C198,'exogenous demand adjustment'!$N$2:$V$31,30,FALSE))</f>
        <v>88564.805154617483</v>
      </c>
      <c r="K198" s="37">
        <f>IF(ISERROR(HLOOKUP(C198,'exogenous demand adjustment'!$C$2:$K$31,30,FALSE)),K197,HLOOKUP(C198,'exogenous demand adjustment'!$C$2:$K$31,30,FALSE))</f>
        <v>86251.302507230372</v>
      </c>
      <c r="L198" s="37">
        <f>IF(ISERROR(HLOOKUP(C198,'exogenous demand adjustment'!$N$2:$V$51,50,FALSE)),L197,HLOOKUP(C198,'exogenous demand adjustment'!$N$2:$V$51,50,FALSE))</f>
        <v>22638.38032286919</v>
      </c>
      <c r="M198" s="37">
        <f>IF(ISERROR(HLOOKUP(C198,'exogenous demand adjustment'!$C$2:$K$51,50,FALSE)),M197,HLOOKUP(C198,'exogenous demand adjustment'!$C$2:$K$51,50,FALSE))</f>
        <v>7241.4702573916347</v>
      </c>
      <c r="O198" s="37">
        <f t="shared" ca="1" si="17"/>
        <v>0</v>
      </c>
      <c r="P198" s="37">
        <f t="shared" ca="1" si="14"/>
        <v>77.501170368815693</v>
      </c>
      <c r="Q198" s="37">
        <f t="shared" ca="1" si="15"/>
        <v>0</v>
      </c>
      <c r="R198" s="37">
        <f t="shared" ca="1" si="16"/>
        <v>6.23717876184097</v>
      </c>
      <c r="T198" s="39">
        <f t="shared" ca="1" si="18"/>
        <v>-84</v>
      </c>
    </row>
    <row r="199" spans="3:20">
      <c r="C199">
        <f t="shared" si="19"/>
        <v>2028</v>
      </c>
      <c r="D199">
        <f t="shared" si="20"/>
        <v>1</v>
      </c>
      <c r="E199" s="36">
        <f ca="1">OFFSET(values!P$49,$D199,0)</f>
        <v>0</v>
      </c>
      <c r="F199" s="36">
        <f ca="1">OFFSET(values!Q$49,$D199,0)</f>
        <v>1</v>
      </c>
      <c r="G199" s="36">
        <f ca="1">OFFSET(values!R$49,$D199,0)</f>
        <v>0</v>
      </c>
      <c r="H199" s="36">
        <f ca="1">OFFSET(values!S$49,$D199,0)</f>
        <v>1</v>
      </c>
      <c r="J199" s="37">
        <f>IF(ISERROR(HLOOKUP(C199,'exogenous demand adjustment'!$N$2:$V$31,30,FALSE)),J198,HLOOKUP(C199,'exogenous demand adjustment'!$N$2:$V$31,30,FALSE))</f>
        <v>88564.805154617483</v>
      </c>
      <c r="K199" s="37">
        <f>IF(ISERROR(HLOOKUP(C199,'exogenous demand adjustment'!$C$2:$K$31,30,FALSE)),K198,HLOOKUP(C199,'exogenous demand adjustment'!$C$2:$K$31,30,FALSE))</f>
        <v>86251.302507230372</v>
      </c>
      <c r="L199" s="37">
        <f>IF(ISERROR(HLOOKUP(C199,'exogenous demand adjustment'!$N$2:$V$51,50,FALSE)),L198,HLOOKUP(C199,'exogenous demand adjustment'!$N$2:$V$51,50,FALSE))</f>
        <v>22638.38032286919</v>
      </c>
      <c r="M199" s="37">
        <f>IF(ISERROR(HLOOKUP(C199,'exogenous demand adjustment'!$C$2:$K$51,50,FALSE)),M198,HLOOKUP(C199,'exogenous demand adjustment'!$C$2:$K$51,50,FALSE))</f>
        <v>7241.4702573916347</v>
      </c>
      <c r="O199" s="37">
        <f t="shared" ca="1" si="17"/>
        <v>0</v>
      </c>
      <c r="P199" s="37">
        <f t="shared" ref="P199:P262" ca="1" si="21">F199*K199/1000</f>
        <v>86.251302507230378</v>
      </c>
      <c r="Q199" s="37">
        <f t="shared" ref="Q199:Q262" ca="1" si="22">G199*L199/1000</f>
        <v>0</v>
      </c>
      <c r="R199" s="37">
        <f t="shared" ref="R199:R262" ca="1" si="23">H199*M199/1000</f>
        <v>7.2414702573916347</v>
      </c>
      <c r="T199" s="39">
        <f t="shared" ca="1" si="18"/>
        <v>-93</v>
      </c>
    </row>
    <row r="200" spans="3:20">
      <c r="C200">
        <f t="shared" si="19"/>
        <v>2028</v>
      </c>
      <c r="D200">
        <f t="shared" si="20"/>
        <v>2</v>
      </c>
      <c r="E200" s="36">
        <f ca="1">OFFSET(values!P$49,$D200,0)</f>
        <v>0</v>
      </c>
      <c r="F200" s="36">
        <f ca="1">OFFSET(values!Q$49,$D200,0)</f>
        <v>0.75362318840579712</v>
      </c>
      <c r="G200" s="36">
        <f ca="1">OFFSET(values!R$49,$D200,0)</f>
        <v>0</v>
      </c>
      <c r="H200" s="36">
        <f ca="1">OFFSET(values!S$49,$D200,0)</f>
        <v>0.67883211678832112</v>
      </c>
      <c r="J200" s="37">
        <f>IF(ISERROR(HLOOKUP(C200,'exogenous demand adjustment'!$N$2:$V$31,30,FALSE)),J199,HLOOKUP(C200,'exogenous demand adjustment'!$N$2:$V$31,30,FALSE))</f>
        <v>88564.805154617483</v>
      </c>
      <c r="K200" s="37">
        <f>IF(ISERROR(HLOOKUP(C200,'exogenous demand adjustment'!$C$2:$K$31,30,FALSE)),K199,HLOOKUP(C200,'exogenous demand adjustment'!$C$2:$K$31,30,FALSE))</f>
        <v>86251.302507230372</v>
      </c>
      <c r="L200" s="37">
        <f>IF(ISERROR(HLOOKUP(C200,'exogenous demand adjustment'!$N$2:$V$51,50,FALSE)),L199,HLOOKUP(C200,'exogenous demand adjustment'!$N$2:$V$51,50,FALSE))</f>
        <v>22638.38032286919</v>
      </c>
      <c r="M200" s="37">
        <f>IF(ISERROR(HLOOKUP(C200,'exogenous demand adjustment'!$C$2:$K$51,50,FALSE)),M199,HLOOKUP(C200,'exogenous demand adjustment'!$C$2:$K$51,50,FALSE))</f>
        <v>7241.4702573916347</v>
      </c>
      <c r="O200" s="37">
        <f t="shared" ref="O200:O263" ca="1" si="24">E200*J200/1000</f>
        <v>0</v>
      </c>
      <c r="P200" s="37">
        <f t="shared" ca="1" si="21"/>
        <v>65.00098159965188</v>
      </c>
      <c r="Q200" s="37">
        <f t="shared" ca="1" si="22"/>
        <v>0</v>
      </c>
      <c r="R200" s="37">
        <f t="shared" ca="1" si="23"/>
        <v>4.9157425834848318</v>
      </c>
      <c r="T200" s="39">
        <f t="shared" ref="T200:T263" ca="1" si="25">-ROUND(SUM(O200:R200),0)</f>
        <v>-70</v>
      </c>
    </row>
    <row r="201" spans="3:20">
      <c r="C201">
        <f t="shared" ref="C201:C264" si="26">IF(D201=1,C200+1,C200)</f>
        <v>2028</v>
      </c>
      <c r="D201">
        <f t="shared" ref="D201:D264" si="27">IF(D200=12,1,D200+1)</f>
        <v>3</v>
      </c>
      <c r="E201" s="36">
        <f ca="1">OFFSET(values!P$49,$D201,0)</f>
        <v>0</v>
      </c>
      <c r="F201" s="36">
        <f ca="1">OFFSET(values!Q$49,$D201,0)</f>
        <v>0</v>
      </c>
      <c r="G201" s="36">
        <f ca="1">OFFSET(values!R$49,$D201,0)</f>
        <v>0</v>
      </c>
      <c r="H201" s="36">
        <f ca="1">OFFSET(values!S$49,$D201,0)</f>
        <v>0</v>
      </c>
      <c r="J201" s="37">
        <f>IF(ISERROR(HLOOKUP(C201,'exogenous demand adjustment'!$N$2:$V$31,30,FALSE)),J200,HLOOKUP(C201,'exogenous demand adjustment'!$N$2:$V$31,30,FALSE))</f>
        <v>88564.805154617483</v>
      </c>
      <c r="K201" s="37">
        <f>IF(ISERROR(HLOOKUP(C201,'exogenous demand adjustment'!$C$2:$K$31,30,FALSE)),K200,HLOOKUP(C201,'exogenous demand adjustment'!$C$2:$K$31,30,FALSE))</f>
        <v>86251.302507230372</v>
      </c>
      <c r="L201" s="37">
        <f>IF(ISERROR(HLOOKUP(C201,'exogenous demand adjustment'!$N$2:$V$51,50,FALSE)),L200,HLOOKUP(C201,'exogenous demand adjustment'!$N$2:$V$51,50,FALSE))</f>
        <v>22638.38032286919</v>
      </c>
      <c r="M201" s="37">
        <f>IF(ISERROR(HLOOKUP(C201,'exogenous demand adjustment'!$C$2:$K$51,50,FALSE)),M200,HLOOKUP(C201,'exogenous demand adjustment'!$C$2:$K$51,50,FALSE))</f>
        <v>7241.4702573916347</v>
      </c>
      <c r="O201" s="37">
        <f t="shared" ca="1" si="24"/>
        <v>0</v>
      </c>
      <c r="P201" s="37">
        <f t="shared" ca="1" si="21"/>
        <v>0</v>
      </c>
      <c r="Q201" s="37">
        <f t="shared" ca="1" si="22"/>
        <v>0</v>
      </c>
      <c r="R201" s="37">
        <f t="shared" ca="1" si="23"/>
        <v>0</v>
      </c>
      <c r="T201" s="39">
        <f t="shared" ca="1" si="25"/>
        <v>0</v>
      </c>
    </row>
    <row r="202" spans="3:20">
      <c r="C202">
        <f t="shared" si="26"/>
        <v>2028</v>
      </c>
      <c r="D202">
        <f t="shared" si="27"/>
        <v>4</v>
      </c>
      <c r="E202" s="36">
        <f ca="1">OFFSET(values!P$49,$D202,0)</f>
        <v>0</v>
      </c>
      <c r="F202" s="36">
        <f ca="1">OFFSET(values!Q$49,$D202,0)</f>
        <v>0</v>
      </c>
      <c r="G202" s="36">
        <f ca="1">OFFSET(values!R$49,$D202,0)</f>
        <v>0</v>
      </c>
      <c r="H202" s="36">
        <f ca="1">OFFSET(values!S$49,$D202,0)</f>
        <v>0</v>
      </c>
      <c r="J202" s="37">
        <f>IF(ISERROR(HLOOKUP(C202,'exogenous demand adjustment'!$N$2:$V$31,30,FALSE)),J201,HLOOKUP(C202,'exogenous demand adjustment'!$N$2:$V$31,30,FALSE))</f>
        <v>88564.805154617483</v>
      </c>
      <c r="K202" s="37">
        <f>IF(ISERROR(HLOOKUP(C202,'exogenous demand adjustment'!$C$2:$K$31,30,FALSE)),K201,HLOOKUP(C202,'exogenous demand adjustment'!$C$2:$K$31,30,FALSE))</f>
        <v>86251.302507230372</v>
      </c>
      <c r="L202" s="37">
        <f>IF(ISERROR(HLOOKUP(C202,'exogenous demand adjustment'!$N$2:$V$51,50,FALSE)),L201,HLOOKUP(C202,'exogenous demand adjustment'!$N$2:$V$51,50,FALSE))</f>
        <v>22638.38032286919</v>
      </c>
      <c r="M202" s="37">
        <f>IF(ISERROR(HLOOKUP(C202,'exogenous demand adjustment'!$C$2:$K$51,50,FALSE)),M201,HLOOKUP(C202,'exogenous demand adjustment'!$C$2:$K$51,50,FALSE))</f>
        <v>7241.4702573916347</v>
      </c>
      <c r="O202" s="37">
        <f t="shared" ca="1" si="24"/>
        <v>0</v>
      </c>
      <c r="P202" s="37">
        <f t="shared" ca="1" si="21"/>
        <v>0</v>
      </c>
      <c r="Q202" s="37">
        <f t="shared" ca="1" si="22"/>
        <v>0</v>
      </c>
      <c r="R202" s="37">
        <f t="shared" ca="1" si="23"/>
        <v>0</v>
      </c>
      <c r="T202" s="39">
        <f t="shared" ca="1" si="25"/>
        <v>0</v>
      </c>
    </row>
    <row r="203" spans="3:20">
      <c r="C203">
        <f t="shared" si="26"/>
        <v>2028</v>
      </c>
      <c r="D203">
        <f t="shared" si="27"/>
        <v>5</v>
      </c>
      <c r="E203" s="36">
        <f ca="1">OFFSET(values!P$49,$D203,0)</f>
        <v>0.58333333333333337</v>
      </c>
      <c r="F203" s="36">
        <f ca="1">OFFSET(values!Q$49,$D203,0)</f>
        <v>0</v>
      </c>
      <c r="G203" s="36">
        <f ca="1">OFFSET(values!R$49,$D203,0)</f>
        <v>0.65350877192982459</v>
      </c>
      <c r="H203" s="36">
        <f ca="1">OFFSET(values!S$49,$D203,0)</f>
        <v>0</v>
      </c>
      <c r="J203" s="37">
        <f>IF(ISERROR(HLOOKUP(C203,'exogenous demand adjustment'!$N$2:$V$31,30,FALSE)),J202,HLOOKUP(C203,'exogenous demand adjustment'!$N$2:$V$31,30,FALSE))</f>
        <v>88564.805154617483</v>
      </c>
      <c r="K203" s="37">
        <f>IF(ISERROR(HLOOKUP(C203,'exogenous demand adjustment'!$C$2:$K$31,30,FALSE)),K202,HLOOKUP(C203,'exogenous demand adjustment'!$C$2:$K$31,30,FALSE))</f>
        <v>86251.302507230372</v>
      </c>
      <c r="L203" s="37">
        <f>IF(ISERROR(HLOOKUP(C203,'exogenous demand adjustment'!$N$2:$V$51,50,FALSE)),L202,HLOOKUP(C203,'exogenous demand adjustment'!$N$2:$V$51,50,FALSE))</f>
        <v>22638.38032286919</v>
      </c>
      <c r="M203" s="37">
        <f>IF(ISERROR(HLOOKUP(C203,'exogenous demand adjustment'!$C$2:$K$51,50,FALSE)),M202,HLOOKUP(C203,'exogenous demand adjustment'!$C$2:$K$51,50,FALSE))</f>
        <v>7241.4702573916347</v>
      </c>
      <c r="O203" s="37">
        <f t="shared" ca="1" si="24"/>
        <v>51.662803006860202</v>
      </c>
      <c r="P203" s="37">
        <f t="shared" ca="1" si="21"/>
        <v>0</v>
      </c>
      <c r="Q203" s="37">
        <f t="shared" ca="1" si="22"/>
        <v>14.79438012327855</v>
      </c>
      <c r="R203" s="37">
        <f t="shared" ca="1" si="23"/>
        <v>0</v>
      </c>
      <c r="T203" s="39">
        <f t="shared" ca="1" si="25"/>
        <v>-66</v>
      </c>
    </row>
    <row r="204" spans="3:20">
      <c r="C204">
        <f t="shared" si="26"/>
        <v>2028</v>
      </c>
      <c r="D204">
        <f t="shared" si="27"/>
        <v>6</v>
      </c>
      <c r="E204" s="36">
        <f ca="1">OFFSET(values!P$49,$D204,0)</f>
        <v>0.91111111111111109</v>
      </c>
      <c r="F204" s="36">
        <f ca="1">OFFSET(values!Q$49,$D204,0)</f>
        <v>0</v>
      </c>
      <c r="G204" s="36">
        <f ca="1">OFFSET(values!R$49,$D204,0)</f>
        <v>0.92982456140350878</v>
      </c>
      <c r="H204" s="36">
        <f ca="1">OFFSET(values!S$49,$D204,0)</f>
        <v>0</v>
      </c>
      <c r="J204" s="37">
        <f>IF(ISERROR(HLOOKUP(C204,'exogenous demand adjustment'!$N$2:$V$31,30,FALSE)),J203,HLOOKUP(C204,'exogenous demand adjustment'!$N$2:$V$31,30,FALSE))</f>
        <v>88564.805154617483</v>
      </c>
      <c r="K204" s="37">
        <f>IF(ISERROR(HLOOKUP(C204,'exogenous demand adjustment'!$C$2:$K$31,30,FALSE)),K203,HLOOKUP(C204,'exogenous demand adjustment'!$C$2:$K$31,30,FALSE))</f>
        <v>86251.302507230372</v>
      </c>
      <c r="L204" s="37">
        <f>IF(ISERROR(HLOOKUP(C204,'exogenous demand adjustment'!$N$2:$V$51,50,FALSE)),L203,HLOOKUP(C204,'exogenous demand adjustment'!$N$2:$V$51,50,FALSE))</f>
        <v>22638.38032286919</v>
      </c>
      <c r="M204" s="37">
        <f>IF(ISERROR(HLOOKUP(C204,'exogenous demand adjustment'!$C$2:$K$51,50,FALSE)),M203,HLOOKUP(C204,'exogenous demand adjustment'!$C$2:$K$51,50,FALSE))</f>
        <v>7241.4702573916347</v>
      </c>
      <c r="O204" s="37">
        <f t="shared" ca="1" si="24"/>
        <v>80.692378029762594</v>
      </c>
      <c r="P204" s="37">
        <f t="shared" ca="1" si="21"/>
        <v>0</v>
      </c>
      <c r="Q204" s="37">
        <f t="shared" ca="1" si="22"/>
        <v>21.049722054597666</v>
      </c>
      <c r="R204" s="37">
        <f t="shared" ca="1" si="23"/>
        <v>0</v>
      </c>
      <c r="T204" s="39">
        <f t="shared" ca="1" si="25"/>
        <v>-102</v>
      </c>
    </row>
    <row r="205" spans="3:20">
      <c r="C205">
        <f t="shared" si="26"/>
        <v>2028</v>
      </c>
      <c r="D205">
        <f t="shared" si="27"/>
        <v>7</v>
      </c>
      <c r="E205" s="36">
        <f ca="1">OFFSET(values!P$49,$D205,0)</f>
        <v>1</v>
      </c>
      <c r="F205" s="36">
        <f ca="1">OFFSET(values!Q$49,$D205,0)</f>
        <v>0</v>
      </c>
      <c r="G205" s="36">
        <f ca="1">OFFSET(values!R$49,$D205,0)</f>
        <v>1</v>
      </c>
      <c r="H205" s="36">
        <f ca="1">OFFSET(values!S$49,$D205,0)</f>
        <v>0</v>
      </c>
      <c r="J205" s="37">
        <f>IF(ISERROR(HLOOKUP(C205,'exogenous demand adjustment'!$N$2:$V$31,30,FALSE)),J204,HLOOKUP(C205,'exogenous demand adjustment'!$N$2:$V$31,30,FALSE))</f>
        <v>88564.805154617483</v>
      </c>
      <c r="K205" s="37">
        <f>IF(ISERROR(HLOOKUP(C205,'exogenous demand adjustment'!$C$2:$K$31,30,FALSE)),K204,HLOOKUP(C205,'exogenous demand adjustment'!$C$2:$K$31,30,FALSE))</f>
        <v>86251.302507230372</v>
      </c>
      <c r="L205" s="37">
        <f>IF(ISERROR(HLOOKUP(C205,'exogenous demand adjustment'!$N$2:$V$51,50,FALSE)),L204,HLOOKUP(C205,'exogenous demand adjustment'!$N$2:$V$51,50,FALSE))</f>
        <v>22638.38032286919</v>
      </c>
      <c r="M205" s="37">
        <f>IF(ISERROR(HLOOKUP(C205,'exogenous demand adjustment'!$C$2:$K$51,50,FALSE)),M204,HLOOKUP(C205,'exogenous demand adjustment'!$C$2:$K$51,50,FALSE))</f>
        <v>7241.4702573916347</v>
      </c>
      <c r="O205" s="37">
        <f t="shared" ca="1" si="24"/>
        <v>88.564805154617488</v>
      </c>
      <c r="P205" s="37">
        <f t="shared" ca="1" si="21"/>
        <v>0</v>
      </c>
      <c r="Q205" s="37">
        <f t="shared" ca="1" si="22"/>
        <v>22.638380322869189</v>
      </c>
      <c r="R205" s="37">
        <f t="shared" ca="1" si="23"/>
        <v>0</v>
      </c>
      <c r="T205" s="39">
        <f t="shared" ca="1" si="25"/>
        <v>-111</v>
      </c>
    </row>
    <row r="206" spans="3:20">
      <c r="C206">
        <f t="shared" si="26"/>
        <v>2028</v>
      </c>
      <c r="D206">
        <f t="shared" si="27"/>
        <v>8</v>
      </c>
      <c r="E206" s="36">
        <f ca="1">OFFSET(values!P$49,$D206,0)</f>
        <v>0.96388888888888891</v>
      </c>
      <c r="F206" s="36">
        <f ca="1">OFFSET(values!Q$49,$D206,0)</f>
        <v>0</v>
      </c>
      <c r="G206" s="36">
        <f ca="1">OFFSET(values!R$49,$D206,0)</f>
        <v>0.97149122807017541</v>
      </c>
      <c r="H206" s="36">
        <f ca="1">OFFSET(values!S$49,$D206,0)</f>
        <v>0</v>
      </c>
      <c r="J206" s="37">
        <f>IF(ISERROR(HLOOKUP(C206,'exogenous demand adjustment'!$N$2:$V$31,30,FALSE)),J205,HLOOKUP(C206,'exogenous demand adjustment'!$N$2:$V$31,30,FALSE))</f>
        <v>88564.805154617483</v>
      </c>
      <c r="K206" s="37">
        <f>IF(ISERROR(HLOOKUP(C206,'exogenous demand adjustment'!$C$2:$K$31,30,FALSE)),K205,HLOOKUP(C206,'exogenous demand adjustment'!$C$2:$K$31,30,FALSE))</f>
        <v>86251.302507230372</v>
      </c>
      <c r="L206" s="37">
        <f>IF(ISERROR(HLOOKUP(C206,'exogenous demand adjustment'!$N$2:$V$51,50,FALSE)),L205,HLOOKUP(C206,'exogenous demand adjustment'!$N$2:$V$51,50,FALSE))</f>
        <v>22638.38032286919</v>
      </c>
      <c r="M206" s="37">
        <f>IF(ISERROR(HLOOKUP(C206,'exogenous demand adjustment'!$C$2:$K$51,50,FALSE)),M205,HLOOKUP(C206,'exogenous demand adjustment'!$C$2:$K$51,50,FALSE))</f>
        <v>7241.4702573916347</v>
      </c>
      <c r="O206" s="37">
        <f t="shared" ca="1" si="24"/>
        <v>85.366631635145183</v>
      </c>
      <c r="P206" s="37">
        <f t="shared" ca="1" si="21"/>
        <v>0</v>
      </c>
      <c r="Q206" s="37">
        <f t="shared" ca="1" si="22"/>
        <v>21.992987901383884</v>
      </c>
      <c r="R206" s="37">
        <f t="shared" ca="1" si="23"/>
        <v>0</v>
      </c>
      <c r="T206" s="39">
        <f t="shared" ca="1" si="25"/>
        <v>-107</v>
      </c>
    </row>
    <row r="207" spans="3:20">
      <c r="C207">
        <f t="shared" si="26"/>
        <v>2028</v>
      </c>
      <c r="D207">
        <f t="shared" si="27"/>
        <v>9</v>
      </c>
      <c r="E207" s="36">
        <f ca="1">OFFSET(values!P$49,$D207,0)</f>
        <v>0.7583333333333333</v>
      </c>
      <c r="F207" s="36">
        <f ca="1">OFFSET(values!Q$49,$D207,0)</f>
        <v>0</v>
      </c>
      <c r="G207" s="36">
        <f ca="1">OFFSET(values!R$49,$D207,0)</f>
        <v>0.80263157894736847</v>
      </c>
      <c r="H207" s="36">
        <f ca="1">OFFSET(values!S$49,$D207,0)</f>
        <v>0</v>
      </c>
      <c r="J207" s="37">
        <f>IF(ISERROR(HLOOKUP(C207,'exogenous demand adjustment'!$N$2:$V$31,30,FALSE)),J206,HLOOKUP(C207,'exogenous demand adjustment'!$N$2:$V$31,30,FALSE))</f>
        <v>88564.805154617483</v>
      </c>
      <c r="K207" s="37">
        <f>IF(ISERROR(HLOOKUP(C207,'exogenous demand adjustment'!$C$2:$K$31,30,FALSE)),K206,HLOOKUP(C207,'exogenous demand adjustment'!$C$2:$K$31,30,FALSE))</f>
        <v>86251.302507230372</v>
      </c>
      <c r="L207" s="37">
        <f>IF(ISERROR(HLOOKUP(C207,'exogenous demand adjustment'!$N$2:$V$51,50,FALSE)),L206,HLOOKUP(C207,'exogenous demand adjustment'!$N$2:$V$51,50,FALSE))</f>
        <v>22638.38032286919</v>
      </c>
      <c r="M207" s="37">
        <f>IF(ISERROR(HLOOKUP(C207,'exogenous demand adjustment'!$C$2:$K$51,50,FALSE)),M206,HLOOKUP(C207,'exogenous demand adjustment'!$C$2:$K$51,50,FALSE))</f>
        <v>7241.4702573916347</v>
      </c>
      <c r="O207" s="37">
        <f t="shared" ca="1" si="24"/>
        <v>67.161643908918251</v>
      </c>
      <c r="P207" s="37">
        <f t="shared" ca="1" si="21"/>
        <v>0</v>
      </c>
      <c r="Q207" s="37">
        <f t="shared" ca="1" si="22"/>
        <v>18.170278943355537</v>
      </c>
      <c r="R207" s="37">
        <f t="shared" ca="1" si="23"/>
        <v>0</v>
      </c>
      <c r="T207" s="39">
        <f t="shared" ca="1" si="25"/>
        <v>-85</v>
      </c>
    </row>
    <row r="208" spans="3:20">
      <c r="C208">
        <f t="shared" si="26"/>
        <v>2028</v>
      </c>
      <c r="D208">
        <f t="shared" si="27"/>
        <v>10</v>
      </c>
      <c r="E208" s="36">
        <f ca="1">OFFSET(values!P$49,$D208,0)</f>
        <v>0</v>
      </c>
      <c r="F208" s="36">
        <f ca="1">OFFSET(values!Q$49,$D208,0)</f>
        <v>0</v>
      </c>
      <c r="G208" s="36">
        <f ca="1">OFFSET(values!R$49,$D208,0)</f>
        <v>0</v>
      </c>
      <c r="H208" s="36">
        <f ca="1">OFFSET(values!S$49,$D208,0)</f>
        <v>0</v>
      </c>
      <c r="J208" s="37">
        <f>IF(ISERROR(HLOOKUP(C208,'exogenous demand adjustment'!$N$2:$V$31,30,FALSE)),J207,HLOOKUP(C208,'exogenous demand adjustment'!$N$2:$V$31,30,FALSE))</f>
        <v>88564.805154617483</v>
      </c>
      <c r="K208" s="37">
        <f>IF(ISERROR(HLOOKUP(C208,'exogenous demand adjustment'!$C$2:$K$31,30,FALSE)),K207,HLOOKUP(C208,'exogenous demand adjustment'!$C$2:$K$31,30,FALSE))</f>
        <v>86251.302507230372</v>
      </c>
      <c r="L208" s="37">
        <f>IF(ISERROR(HLOOKUP(C208,'exogenous demand adjustment'!$N$2:$V$51,50,FALSE)),L207,HLOOKUP(C208,'exogenous demand adjustment'!$N$2:$V$51,50,FALSE))</f>
        <v>22638.38032286919</v>
      </c>
      <c r="M208" s="37">
        <f>IF(ISERROR(HLOOKUP(C208,'exogenous demand adjustment'!$C$2:$K$51,50,FALSE)),M207,HLOOKUP(C208,'exogenous demand adjustment'!$C$2:$K$51,50,FALSE))</f>
        <v>7241.4702573916347</v>
      </c>
      <c r="O208" s="37">
        <f t="shared" ca="1" si="24"/>
        <v>0</v>
      </c>
      <c r="P208" s="37">
        <f t="shared" ca="1" si="21"/>
        <v>0</v>
      </c>
      <c r="Q208" s="37">
        <f t="shared" ca="1" si="22"/>
        <v>0</v>
      </c>
      <c r="R208" s="37">
        <f t="shared" ca="1" si="23"/>
        <v>0</v>
      </c>
      <c r="T208" s="39">
        <f t="shared" ca="1" si="25"/>
        <v>0</v>
      </c>
    </row>
    <row r="209" spans="3:20">
      <c r="C209">
        <f t="shared" si="26"/>
        <v>2028</v>
      </c>
      <c r="D209">
        <f t="shared" si="27"/>
        <v>11</v>
      </c>
      <c r="E209" s="36">
        <f ca="1">OFFSET(values!P$49,$D209,0)</f>
        <v>0</v>
      </c>
      <c r="F209" s="36">
        <f ca="1">OFFSET(values!Q$49,$D209,0)</f>
        <v>0</v>
      </c>
      <c r="G209" s="36">
        <f ca="1">OFFSET(values!R$49,$D209,0)</f>
        <v>0</v>
      </c>
      <c r="H209" s="36">
        <f ca="1">OFFSET(values!S$49,$D209,0)</f>
        <v>0</v>
      </c>
      <c r="J209" s="37">
        <f>IF(ISERROR(HLOOKUP(C209,'exogenous demand adjustment'!$N$2:$V$31,30,FALSE)),J208,HLOOKUP(C209,'exogenous demand adjustment'!$N$2:$V$31,30,FALSE))</f>
        <v>88564.805154617483</v>
      </c>
      <c r="K209" s="37">
        <f>IF(ISERROR(HLOOKUP(C209,'exogenous demand adjustment'!$C$2:$K$31,30,FALSE)),K208,HLOOKUP(C209,'exogenous demand adjustment'!$C$2:$K$31,30,FALSE))</f>
        <v>86251.302507230372</v>
      </c>
      <c r="L209" s="37">
        <f>IF(ISERROR(HLOOKUP(C209,'exogenous demand adjustment'!$N$2:$V$51,50,FALSE)),L208,HLOOKUP(C209,'exogenous demand adjustment'!$N$2:$V$51,50,FALSE))</f>
        <v>22638.38032286919</v>
      </c>
      <c r="M209" s="37">
        <f>IF(ISERROR(HLOOKUP(C209,'exogenous demand adjustment'!$C$2:$K$51,50,FALSE)),M208,HLOOKUP(C209,'exogenous demand adjustment'!$C$2:$K$51,50,FALSE))</f>
        <v>7241.4702573916347</v>
      </c>
      <c r="O209" s="37">
        <f t="shared" ca="1" si="24"/>
        <v>0</v>
      </c>
      <c r="P209" s="37">
        <f t="shared" ca="1" si="21"/>
        <v>0</v>
      </c>
      <c r="Q209" s="37">
        <f t="shared" ca="1" si="22"/>
        <v>0</v>
      </c>
      <c r="R209" s="37">
        <f t="shared" ca="1" si="23"/>
        <v>0</v>
      </c>
      <c r="T209" s="39">
        <f t="shared" ca="1" si="25"/>
        <v>0</v>
      </c>
    </row>
    <row r="210" spans="3:20">
      <c r="C210">
        <f t="shared" si="26"/>
        <v>2028</v>
      </c>
      <c r="D210">
        <f t="shared" si="27"/>
        <v>12</v>
      </c>
      <c r="E210" s="36">
        <f ca="1">OFFSET(values!P$49,$D210,0)</f>
        <v>0</v>
      </c>
      <c r="F210" s="36">
        <f ca="1">OFFSET(values!Q$49,$D210,0)</f>
        <v>0.89855072463768115</v>
      </c>
      <c r="G210" s="36">
        <f ca="1">OFFSET(values!R$49,$D210,0)</f>
        <v>0</v>
      </c>
      <c r="H210" s="36">
        <f ca="1">OFFSET(values!S$49,$D210,0)</f>
        <v>0.86131386861313863</v>
      </c>
      <c r="J210" s="37">
        <f>IF(ISERROR(HLOOKUP(C210,'exogenous demand adjustment'!$N$2:$V$31,30,FALSE)),J209,HLOOKUP(C210,'exogenous demand adjustment'!$N$2:$V$31,30,FALSE))</f>
        <v>88564.805154617483</v>
      </c>
      <c r="K210" s="37">
        <f>IF(ISERROR(HLOOKUP(C210,'exogenous demand adjustment'!$C$2:$K$31,30,FALSE)),K209,HLOOKUP(C210,'exogenous demand adjustment'!$C$2:$K$31,30,FALSE))</f>
        <v>86251.302507230372</v>
      </c>
      <c r="L210" s="37">
        <f>IF(ISERROR(HLOOKUP(C210,'exogenous demand adjustment'!$N$2:$V$51,50,FALSE)),L209,HLOOKUP(C210,'exogenous demand adjustment'!$N$2:$V$51,50,FALSE))</f>
        <v>22638.38032286919</v>
      </c>
      <c r="M210" s="37">
        <f>IF(ISERROR(HLOOKUP(C210,'exogenous demand adjustment'!$C$2:$K$51,50,FALSE)),M209,HLOOKUP(C210,'exogenous demand adjustment'!$C$2:$K$51,50,FALSE))</f>
        <v>7241.4702573916347</v>
      </c>
      <c r="O210" s="37">
        <f t="shared" ca="1" si="24"/>
        <v>0</v>
      </c>
      <c r="P210" s="37">
        <f t="shared" ca="1" si="21"/>
        <v>77.501170368815693</v>
      </c>
      <c r="Q210" s="37">
        <f t="shared" ca="1" si="22"/>
        <v>0</v>
      </c>
      <c r="R210" s="37">
        <f t="shared" ca="1" si="23"/>
        <v>6.23717876184097</v>
      </c>
      <c r="T210" s="39">
        <f t="shared" ca="1" si="25"/>
        <v>-84</v>
      </c>
    </row>
    <row r="211" spans="3:20">
      <c r="C211">
        <f t="shared" si="26"/>
        <v>2029</v>
      </c>
      <c r="D211">
        <f t="shared" si="27"/>
        <v>1</v>
      </c>
      <c r="E211" s="36">
        <f ca="1">OFFSET(values!P$49,$D211,0)</f>
        <v>0</v>
      </c>
      <c r="F211" s="36">
        <f ca="1">OFFSET(values!Q$49,$D211,0)</f>
        <v>1</v>
      </c>
      <c r="G211" s="36">
        <f ca="1">OFFSET(values!R$49,$D211,0)</f>
        <v>0</v>
      </c>
      <c r="H211" s="36">
        <f ca="1">OFFSET(values!S$49,$D211,0)</f>
        <v>1</v>
      </c>
      <c r="J211" s="37">
        <f>IF(ISERROR(HLOOKUP(C211,'exogenous demand adjustment'!$N$2:$V$31,30,FALSE)),J210,HLOOKUP(C211,'exogenous demand adjustment'!$N$2:$V$31,30,FALSE))</f>
        <v>88564.805154617483</v>
      </c>
      <c r="K211" s="37">
        <f>IF(ISERROR(HLOOKUP(C211,'exogenous demand adjustment'!$C$2:$K$31,30,FALSE)),K210,HLOOKUP(C211,'exogenous demand adjustment'!$C$2:$K$31,30,FALSE))</f>
        <v>86251.302507230372</v>
      </c>
      <c r="L211" s="37">
        <f>IF(ISERROR(HLOOKUP(C211,'exogenous demand adjustment'!$N$2:$V$51,50,FALSE)),L210,HLOOKUP(C211,'exogenous demand adjustment'!$N$2:$V$51,50,FALSE))</f>
        <v>22638.38032286919</v>
      </c>
      <c r="M211" s="37">
        <f>IF(ISERROR(HLOOKUP(C211,'exogenous demand adjustment'!$C$2:$K$51,50,FALSE)),M210,HLOOKUP(C211,'exogenous demand adjustment'!$C$2:$K$51,50,FALSE))</f>
        <v>7241.4702573916347</v>
      </c>
      <c r="O211" s="37">
        <f t="shared" ca="1" si="24"/>
        <v>0</v>
      </c>
      <c r="P211" s="37">
        <f t="shared" ca="1" si="21"/>
        <v>86.251302507230378</v>
      </c>
      <c r="Q211" s="37">
        <f t="shared" ca="1" si="22"/>
        <v>0</v>
      </c>
      <c r="R211" s="37">
        <f t="shared" ca="1" si="23"/>
        <v>7.2414702573916347</v>
      </c>
      <c r="T211" s="39">
        <f t="shared" ca="1" si="25"/>
        <v>-93</v>
      </c>
    </row>
    <row r="212" spans="3:20">
      <c r="C212">
        <f t="shared" si="26"/>
        <v>2029</v>
      </c>
      <c r="D212">
        <f t="shared" si="27"/>
        <v>2</v>
      </c>
      <c r="E212" s="36">
        <f ca="1">OFFSET(values!P$49,$D212,0)</f>
        <v>0</v>
      </c>
      <c r="F212" s="36">
        <f ca="1">OFFSET(values!Q$49,$D212,0)</f>
        <v>0.75362318840579712</v>
      </c>
      <c r="G212" s="36">
        <f ca="1">OFFSET(values!R$49,$D212,0)</f>
        <v>0</v>
      </c>
      <c r="H212" s="36">
        <f ca="1">OFFSET(values!S$49,$D212,0)</f>
        <v>0.67883211678832112</v>
      </c>
      <c r="J212" s="37">
        <f>IF(ISERROR(HLOOKUP(C212,'exogenous demand adjustment'!$N$2:$V$31,30,FALSE)),J211,HLOOKUP(C212,'exogenous demand adjustment'!$N$2:$V$31,30,FALSE))</f>
        <v>88564.805154617483</v>
      </c>
      <c r="K212" s="37">
        <f>IF(ISERROR(HLOOKUP(C212,'exogenous demand adjustment'!$C$2:$K$31,30,FALSE)),K211,HLOOKUP(C212,'exogenous demand adjustment'!$C$2:$K$31,30,FALSE))</f>
        <v>86251.302507230372</v>
      </c>
      <c r="L212" s="37">
        <f>IF(ISERROR(HLOOKUP(C212,'exogenous demand adjustment'!$N$2:$V$51,50,FALSE)),L211,HLOOKUP(C212,'exogenous demand adjustment'!$N$2:$V$51,50,FALSE))</f>
        <v>22638.38032286919</v>
      </c>
      <c r="M212" s="37">
        <f>IF(ISERROR(HLOOKUP(C212,'exogenous demand adjustment'!$C$2:$K$51,50,FALSE)),M211,HLOOKUP(C212,'exogenous demand adjustment'!$C$2:$K$51,50,FALSE))</f>
        <v>7241.4702573916347</v>
      </c>
      <c r="O212" s="37">
        <f t="shared" ca="1" si="24"/>
        <v>0</v>
      </c>
      <c r="P212" s="37">
        <f t="shared" ca="1" si="21"/>
        <v>65.00098159965188</v>
      </c>
      <c r="Q212" s="37">
        <f t="shared" ca="1" si="22"/>
        <v>0</v>
      </c>
      <c r="R212" s="37">
        <f t="shared" ca="1" si="23"/>
        <v>4.9157425834848318</v>
      </c>
      <c r="T212" s="39">
        <f t="shared" ca="1" si="25"/>
        <v>-70</v>
      </c>
    </row>
    <row r="213" spans="3:20">
      <c r="C213">
        <f t="shared" si="26"/>
        <v>2029</v>
      </c>
      <c r="D213">
        <f t="shared" si="27"/>
        <v>3</v>
      </c>
      <c r="E213" s="36">
        <f ca="1">OFFSET(values!P$49,$D213,0)</f>
        <v>0</v>
      </c>
      <c r="F213" s="36">
        <f ca="1">OFFSET(values!Q$49,$D213,0)</f>
        <v>0</v>
      </c>
      <c r="G213" s="36">
        <f ca="1">OFFSET(values!R$49,$D213,0)</f>
        <v>0</v>
      </c>
      <c r="H213" s="36">
        <f ca="1">OFFSET(values!S$49,$D213,0)</f>
        <v>0</v>
      </c>
      <c r="J213" s="37">
        <f>IF(ISERROR(HLOOKUP(C213,'exogenous demand adjustment'!$N$2:$V$31,30,FALSE)),J212,HLOOKUP(C213,'exogenous demand adjustment'!$N$2:$V$31,30,FALSE))</f>
        <v>88564.805154617483</v>
      </c>
      <c r="K213" s="37">
        <f>IF(ISERROR(HLOOKUP(C213,'exogenous demand adjustment'!$C$2:$K$31,30,FALSE)),K212,HLOOKUP(C213,'exogenous demand adjustment'!$C$2:$K$31,30,FALSE))</f>
        <v>86251.302507230372</v>
      </c>
      <c r="L213" s="37">
        <f>IF(ISERROR(HLOOKUP(C213,'exogenous demand adjustment'!$N$2:$V$51,50,FALSE)),L212,HLOOKUP(C213,'exogenous demand adjustment'!$N$2:$V$51,50,FALSE))</f>
        <v>22638.38032286919</v>
      </c>
      <c r="M213" s="37">
        <f>IF(ISERROR(HLOOKUP(C213,'exogenous demand adjustment'!$C$2:$K$51,50,FALSE)),M212,HLOOKUP(C213,'exogenous demand adjustment'!$C$2:$K$51,50,FALSE))</f>
        <v>7241.4702573916347</v>
      </c>
      <c r="O213" s="37">
        <f t="shared" ca="1" si="24"/>
        <v>0</v>
      </c>
      <c r="P213" s="37">
        <f t="shared" ca="1" si="21"/>
        <v>0</v>
      </c>
      <c r="Q213" s="37">
        <f t="shared" ca="1" si="22"/>
        <v>0</v>
      </c>
      <c r="R213" s="37">
        <f t="shared" ca="1" si="23"/>
        <v>0</v>
      </c>
      <c r="T213" s="39">
        <f t="shared" ca="1" si="25"/>
        <v>0</v>
      </c>
    </row>
    <row r="214" spans="3:20">
      <c r="C214">
        <f t="shared" si="26"/>
        <v>2029</v>
      </c>
      <c r="D214">
        <f t="shared" si="27"/>
        <v>4</v>
      </c>
      <c r="E214" s="36">
        <f ca="1">OFFSET(values!P$49,$D214,0)</f>
        <v>0</v>
      </c>
      <c r="F214" s="36">
        <f ca="1">OFFSET(values!Q$49,$D214,0)</f>
        <v>0</v>
      </c>
      <c r="G214" s="36">
        <f ca="1">OFFSET(values!R$49,$D214,0)</f>
        <v>0</v>
      </c>
      <c r="H214" s="36">
        <f ca="1">OFFSET(values!S$49,$D214,0)</f>
        <v>0</v>
      </c>
      <c r="J214" s="37">
        <f>IF(ISERROR(HLOOKUP(C214,'exogenous demand adjustment'!$N$2:$V$31,30,FALSE)),J213,HLOOKUP(C214,'exogenous demand adjustment'!$N$2:$V$31,30,FALSE))</f>
        <v>88564.805154617483</v>
      </c>
      <c r="K214" s="37">
        <f>IF(ISERROR(HLOOKUP(C214,'exogenous demand adjustment'!$C$2:$K$31,30,FALSE)),K213,HLOOKUP(C214,'exogenous demand adjustment'!$C$2:$K$31,30,FALSE))</f>
        <v>86251.302507230372</v>
      </c>
      <c r="L214" s="37">
        <f>IF(ISERROR(HLOOKUP(C214,'exogenous demand adjustment'!$N$2:$V$51,50,FALSE)),L213,HLOOKUP(C214,'exogenous demand adjustment'!$N$2:$V$51,50,FALSE))</f>
        <v>22638.38032286919</v>
      </c>
      <c r="M214" s="37">
        <f>IF(ISERROR(HLOOKUP(C214,'exogenous demand adjustment'!$C$2:$K$51,50,FALSE)),M213,HLOOKUP(C214,'exogenous demand adjustment'!$C$2:$K$51,50,FALSE))</f>
        <v>7241.4702573916347</v>
      </c>
      <c r="O214" s="37">
        <f t="shared" ca="1" si="24"/>
        <v>0</v>
      </c>
      <c r="P214" s="37">
        <f t="shared" ca="1" si="21"/>
        <v>0</v>
      </c>
      <c r="Q214" s="37">
        <f t="shared" ca="1" si="22"/>
        <v>0</v>
      </c>
      <c r="R214" s="37">
        <f t="shared" ca="1" si="23"/>
        <v>0</v>
      </c>
      <c r="T214" s="39">
        <f t="shared" ca="1" si="25"/>
        <v>0</v>
      </c>
    </row>
    <row r="215" spans="3:20">
      <c r="C215">
        <f t="shared" si="26"/>
        <v>2029</v>
      </c>
      <c r="D215">
        <f t="shared" si="27"/>
        <v>5</v>
      </c>
      <c r="E215" s="36">
        <f ca="1">OFFSET(values!P$49,$D215,0)</f>
        <v>0.58333333333333337</v>
      </c>
      <c r="F215" s="36">
        <f ca="1">OFFSET(values!Q$49,$D215,0)</f>
        <v>0</v>
      </c>
      <c r="G215" s="36">
        <f ca="1">OFFSET(values!R$49,$D215,0)</f>
        <v>0.65350877192982459</v>
      </c>
      <c r="H215" s="36">
        <f ca="1">OFFSET(values!S$49,$D215,0)</f>
        <v>0</v>
      </c>
      <c r="J215" s="37">
        <f>IF(ISERROR(HLOOKUP(C215,'exogenous demand adjustment'!$N$2:$V$31,30,FALSE)),J214,HLOOKUP(C215,'exogenous demand adjustment'!$N$2:$V$31,30,FALSE))</f>
        <v>88564.805154617483</v>
      </c>
      <c r="K215" s="37">
        <f>IF(ISERROR(HLOOKUP(C215,'exogenous demand adjustment'!$C$2:$K$31,30,FALSE)),K214,HLOOKUP(C215,'exogenous demand adjustment'!$C$2:$K$31,30,FALSE))</f>
        <v>86251.302507230372</v>
      </c>
      <c r="L215" s="37">
        <f>IF(ISERROR(HLOOKUP(C215,'exogenous demand adjustment'!$N$2:$V$51,50,FALSE)),L214,HLOOKUP(C215,'exogenous demand adjustment'!$N$2:$V$51,50,FALSE))</f>
        <v>22638.38032286919</v>
      </c>
      <c r="M215" s="37">
        <f>IF(ISERROR(HLOOKUP(C215,'exogenous demand adjustment'!$C$2:$K$51,50,FALSE)),M214,HLOOKUP(C215,'exogenous demand adjustment'!$C$2:$K$51,50,FALSE))</f>
        <v>7241.4702573916347</v>
      </c>
      <c r="O215" s="37">
        <f t="shared" ca="1" si="24"/>
        <v>51.662803006860202</v>
      </c>
      <c r="P215" s="37">
        <f t="shared" ca="1" si="21"/>
        <v>0</v>
      </c>
      <c r="Q215" s="37">
        <f t="shared" ca="1" si="22"/>
        <v>14.79438012327855</v>
      </c>
      <c r="R215" s="37">
        <f t="shared" ca="1" si="23"/>
        <v>0</v>
      </c>
      <c r="T215" s="39">
        <f t="shared" ca="1" si="25"/>
        <v>-66</v>
      </c>
    </row>
    <row r="216" spans="3:20">
      <c r="C216">
        <f t="shared" si="26"/>
        <v>2029</v>
      </c>
      <c r="D216">
        <f t="shared" si="27"/>
        <v>6</v>
      </c>
      <c r="E216" s="36">
        <f ca="1">OFFSET(values!P$49,$D216,0)</f>
        <v>0.91111111111111109</v>
      </c>
      <c r="F216" s="36">
        <f ca="1">OFFSET(values!Q$49,$D216,0)</f>
        <v>0</v>
      </c>
      <c r="G216" s="36">
        <f ca="1">OFFSET(values!R$49,$D216,0)</f>
        <v>0.92982456140350878</v>
      </c>
      <c r="H216" s="36">
        <f ca="1">OFFSET(values!S$49,$D216,0)</f>
        <v>0</v>
      </c>
      <c r="J216" s="37">
        <f>IF(ISERROR(HLOOKUP(C216,'exogenous demand adjustment'!$N$2:$V$31,30,FALSE)),J215,HLOOKUP(C216,'exogenous demand adjustment'!$N$2:$V$31,30,FALSE))</f>
        <v>88564.805154617483</v>
      </c>
      <c r="K216" s="37">
        <f>IF(ISERROR(HLOOKUP(C216,'exogenous demand adjustment'!$C$2:$K$31,30,FALSE)),K215,HLOOKUP(C216,'exogenous demand adjustment'!$C$2:$K$31,30,FALSE))</f>
        <v>86251.302507230372</v>
      </c>
      <c r="L216" s="37">
        <f>IF(ISERROR(HLOOKUP(C216,'exogenous demand adjustment'!$N$2:$V$51,50,FALSE)),L215,HLOOKUP(C216,'exogenous demand adjustment'!$N$2:$V$51,50,FALSE))</f>
        <v>22638.38032286919</v>
      </c>
      <c r="M216" s="37">
        <f>IF(ISERROR(HLOOKUP(C216,'exogenous demand adjustment'!$C$2:$K$51,50,FALSE)),M215,HLOOKUP(C216,'exogenous demand adjustment'!$C$2:$K$51,50,FALSE))</f>
        <v>7241.4702573916347</v>
      </c>
      <c r="O216" s="37">
        <f t="shared" ca="1" si="24"/>
        <v>80.692378029762594</v>
      </c>
      <c r="P216" s="37">
        <f t="shared" ca="1" si="21"/>
        <v>0</v>
      </c>
      <c r="Q216" s="37">
        <f t="shared" ca="1" si="22"/>
        <v>21.049722054597666</v>
      </c>
      <c r="R216" s="37">
        <f t="shared" ca="1" si="23"/>
        <v>0</v>
      </c>
      <c r="T216" s="39">
        <f t="shared" ca="1" si="25"/>
        <v>-102</v>
      </c>
    </row>
    <row r="217" spans="3:20">
      <c r="C217">
        <f t="shared" si="26"/>
        <v>2029</v>
      </c>
      <c r="D217">
        <f t="shared" si="27"/>
        <v>7</v>
      </c>
      <c r="E217" s="36">
        <f ca="1">OFFSET(values!P$49,$D217,0)</f>
        <v>1</v>
      </c>
      <c r="F217" s="36">
        <f ca="1">OFFSET(values!Q$49,$D217,0)</f>
        <v>0</v>
      </c>
      <c r="G217" s="36">
        <f ca="1">OFFSET(values!R$49,$D217,0)</f>
        <v>1</v>
      </c>
      <c r="H217" s="36">
        <f ca="1">OFFSET(values!S$49,$D217,0)</f>
        <v>0</v>
      </c>
      <c r="J217" s="37">
        <f>IF(ISERROR(HLOOKUP(C217,'exogenous demand adjustment'!$N$2:$V$31,30,FALSE)),J216,HLOOKUP(C217,'exogenous demand adjustment'!$N$2:$V$31,30,FALSE))</f>
        <v>88564.805154617483</v>
      </c>
      <c r="K217" s="37">
        <f>IF(ISERROR(HLOOKUP(C217,'exogenous demand adjustment'!$C$2:$K$31,30,FALSE)),K216,HLOOKUP(C217,'exogenous demand adjustment'!$C$2:$K$31,30,FALSE))</f>
        <v>86251.302507230372</v>
      </c>
      <c r="L217" s="37">
        <f>IF(ISERROR(HLOOKUP(C217,'exogenous demand adjustment'!$N$2:$V$51,50,FALSE)),L216,HLOOKUP(C217,'exogenous demand adjustment'!$N$2:$V$51,50,FALSE))</f>
        <v>22638.38032286919</v>
      </c>
      <c r="M217" s="37">
        <f>IF(ISERROR(HLOOKUP(C217,'exogenous demand adjustment'!$C$2:$K$51,50,FALSE)),M216,HLOOKUP(C217,'exogenous demand adjustment'!$C$2:$K$51,50,FALSE))</f>
        <v>7241.4702573916347</v>
      </c>
      <c r="O217" s="37">
        <f t="shared" ca="1" si="24"/>
        <v>88.564805154617488</v>
      </c>
      <c r="P217" s="37">
        <f t="shared" ca="1" si="21"/>
        <v>0</v>
      </c>
      <c r="Q217" s="37">
        <f t="shared" ca="1" si="22"/>
        <v>22.638380322869189</v>
      </c>
      <c r="R217" s="37">
        <f t="shared" ca="1" si="23"/>
        <v>0</v>
      </c>
      <c r="T217" s="39">
        <f t="shared" ca="1" si="25"/>
        <v>-111</v>
      </c>
    </row>
    <row r="218" spans="3:20">
      <c r="C218">
        <f t="shared" si="26"/>
        <v>2029</v>
      </c>
      <c r="D218">
        <f t="shared" si="27"/>
        <v>8</v>
      </c>
      <c r="E218" s="36">
        <f ca="1">OFFSET(values!P$49,$D218,0)</f>
        <v>0.96388888888888891</v>
      </c>
      <c r="F218" s="36">
        <f ca="1">OFFSET(values!Q$49,$D218,0)</f>
        <v>0</v>
      </c>
      <c r="G218" s="36">
        <f ca="1">OFFSET(values!R$49,$D218,0)</f>
        <v>0.97149122807017541</v>
      </c>
      <c r="H218" s="36">
        <f ca="1">OFFSET(values!S$49,$D218,0)</f>
        <v>0</v>
      </c>
      <c r="J218" s="37">
        <f>IF(ISERROR(HLOOKUP(C218,'exogenous demand adjustment'!$N$2:$V$31,30,FALSE)),J217,HLOOKUP(C218,'exogenous demand adjustment'!$N$2:$V$31,30,FALSE))</f>
        <v>88564.805154617483</v>
      </c>
      <c r="K218" s="37">
        <f>IF(ISERROR(HLOOKUP(C218,'exogenous demand adjustment'!$C$2:$K$31,30,FALSE)),K217,HLOOKUP(C218,'exogenous demand adjustment'!$C$2:$K$31,30,FALSE))</f>
        <v>86251.302507230372</v>
      </c>
      <c r="L218" s="37">
        <f>IF(ISERROR(HLOOKUP(C218,'exogenous demand adjustment'!$N$2:$V$51,50,FALSE)),L217,HLOOKUP(C218,'exogenous demand adjustment'!$N$2:$V$51,50,FALSE))</f>
        <v>22638.38032286919</v>
      </c>
      <c r="M218" s="37">
        <f>IF(ISERROR(HLOOKUP(C218,'exogenous demand adjustment'!$C$2:$K$51,50,FALSE)),M217,HLOOKUP(C218,'exogenous demand adjustment'!$C$2:$K$51,50,FALSE))</f>
        <v>7241.4702573916347</v>
      </c>
      <c r="O218" s="37">
        <f t="shared" ca="1" si="24"/>
        <v>85.366631635145183</v>
      </c>
      <c r="P218" s="37">
        <f t="shared" ca="1" si="21"/>
        <v>0</v>
      </c>
      <c r="Q218" s="37">
        <f t="shared" ca="1" si="22"/>
        <v>21.992987901383884</v>
      </c>
      <c r="R218" s="37">
        <f t="shared" ca="1" si="23"/>
        <v>0</v>
      </c>
      <c r="T218" s="39">
        <f t="shared" ca="1" si="25"/>
        <v>-107</v>
      </c>
    </row>
    <row r="219" spans="3:20">
      <c r="C219">
        <f t="shared" si="26"/>
        <v>2029</v>
      </c>
      <c r="D219">
        <f t="shared" si="27"/>
        <v>9</v>
      </c>
      <c r="E219" s="36">
        <f ca="1">OFFSET(values!P$49,$D219,0)</f>
        <v>0.7583333333333333</v>
      </c>
      <c r="F219" s="36">
        <f ca="1">OFFSET(values!Q$49,$D219,0)</f>
        <v>0</v>
      </c>
      <c r="G219" s="36">
        <f ca="1">OFFSET(values!R$49,$D219,0)</f>
        <v>0.80263157894736847</v>
      </c>
      <c r="H219" s="36">
        <f ca="1">OFFSET(values!S$49,$D219,0)</f>
        <v>0</v>
      </c>
      <c r="J219" s="37">
        <f>IF(ISERROR(HLOOKUP(C219,'exogenous demand adjustment'!$N$2:$V$31,30,FALSE)),J218,HLOOKUP(C219,'exogenous demand adjustment'!$N$2:$V$31,30,FALSE))</f>
        <v>88564.805154617483</v>
      </c>
      <c r="K219" s="37">
        <f>IF(ISERROR(HLOOKUP(C219,'exogenous demand adjustment'!$C$2:$K$31,30,FALSE)),K218,HLOOKUP(C219,'exogenous demand adjustment'!$C$2:$K$31,30,FALSE))</f>
        <v>86251.302507230372</v>
      </c>
      <c r="L219" s="37">
        <f>IF(ISERROR(HLOOKUP(C219,'exogenous demand adjustment'!$N$2:$V$51,50,FALSE)),L218,HLOOKUP(C219,'exogenous demand adjustment'!$N$2:$V$51,50,FALSE))</f>
        <v>22638.38032286919</v>
      </c>
      <c r="M219" s="37">
        <f>IF(ISERROR(HLOOKUP(C219,'exogenous demand adjustment'!$C$2:$K$51,50,FALSE)),M218,HLOOKUP(C219,'exogenous demand adjustment'!$C$2:$K$51,50,FALSE))</f>
        <v>7241.4702573916347</v>
      </c>
      <c r="O219" s="37">
        <f t="shared" ca="1" si="24"/>
        <v>67.161643908918251</v>
      </c>
      <c r="P219" s="37">
        <f t="shared" ca="1" si="21"/>
        <v>0</v>
      </c>
      <c r="Q219" s="37">
        <f t="shared" ca="1" si="22"/>
        <v>18.170278943355537</v>
      </c>
      <c r="R219" s="37">
        <f t="shared" ca="1" si="23"/>
        <v>0</v>
      </c>
      <c r="T219" s="39">
        <f t="shared" ca="1" si="25"/>
        <v>-85</v>
      </c>
    </row>
    <row r="220" spans="3:20">
      <c r="C220">
        <f t="shared" si="26"/>
        <v>2029</v>
      </c>
      <c r="D220">
        <f t="shared" si="27"/>
        <v>10</v>
      </c>
      <c r="E220" s="36">
        <f ca="1">OFFSET(values!P$49,$D220,0)</f>
        <v>0</v>
      </c>
      <c r="F220" s="36">
        <f ca="1">OFFSET(values!Q$49,$D220,0)</f>
        <v>0</v>
      </c>
      <c r="G220" s="36">
        <f ca="1">OFFSET(values!R$49,$D220,0)</f>
        <v>0</v>
      </c>
      <c r="H220" s="36">
        <f ca="1">OFFSET(values!S$49,$D220,0)</f>
        <v>0</v>
      </c>
      <c r="J220" s="37">
        <f>IF(ISERROR(HLOOKUP(C220,'exogenous demand adjustment'!$N$2:$V$31,30,FALSE)),J219,HLOOKUP(C220,'exogenous demand adjustment'!$N$2:$V$31,30,FALSE))</f>
        <v>88564.805154617483</v>
      </c>
      <c r="K220" s="37">
        <f>IF(ISERROR(HLOOKUP(C220,'exogenous demand adjustment'!$C$2:$K$31,30,FALSE)),K219,HLOOKUP(C220,'exogenous demand adjustment'!$C$2:$K$31,30,FALSE))</f>
        <v>86251.302507230372</v>
      </c>
      <c r="L220" s="37">
        <f>IF(ISERROR(HLOOKUP(C220,'exogenous demand adjustment'!$N$2:$V$51,50,FALSE)),L219,HLOOKUP(C220,'exogenous demand adjustment'!$N$2:$V$51,50,FALSE))</f>
        <v>22638.38032286919</v>
      </c>
      <c r="M220" s="37">
        <f>IF(ISERROR(HLOOKUP(C220,'exogenous demand adjustment'!$C$2:$K$51,50,FALSE)),M219,HLOOKUP(C220,'exogenous demand adjustment'!$C$2:$K$51,50,FALSE))</f>
        <v>7241.4702573916347</v>
      </c>
      <c r="O220" s="37">
        <f t="shared" ca="1" si="24"/>
        <v>0</v>
      </c>
      <c r="P220" s="37">
        <f t="shared" ca="1" si="21"/>
        <v>0</v>
      </c>
      <c r="Q220" s="37">
        <f t="shared" ca="1" si="22"/>
        <v>0</v>
      </c>
      <c r="R220" s="37">
        <f t="shared" ca="1" si="23"/>
        <v>0</v>
      </c>
      <c r="T220" s="39">
        <f t="shared" ca="1" si="25"/>
        <v>0</v>
      </c>
    </row>
    <row r="221" spans="3:20">
      <c r="C221">
        <f t="shared" si="26"/>
        <v>2029</v>
      </c>
      <c r="D221">
        <f t="shared" si="27"/>
        <v>11</v>
      </c>
      <c r="E221" s="36">
        <f ca="1">OFFSET(values!P$49,$D221,0)</f>
        <v>0</v>
      </c>
      <c r="F221" s="36">
        <f ca="1">OFFSET(values!Q$49,$D221,0)</f>
        <v>0</v>
      </c>
      <c r="G221" s="36">
        <f ca="1">OFFSET(values!R$49,$D221,0)</f>
        <v>0</v>
      </c>
      <c r="H221" s="36">
        <f ca="1">OFFSET(values!S$49,$D221,0)</f>
        <v>0</v>
      </c>
      <c r="J221" s="37">
        <f>IF(ISERROR(HLOOKUP(C221,'exogenous demand adjustment'!$N$2:$V$31,30,FALSE)),J220,HLOOKUP(C221,'exogenous demand adjustment'!$N$2:$V$31,30,FALSE))</f>
        <v>88564.805154617483</v>
      </c>
      <c r="K221" s="37">
        <f>IF(ISERROR(HLOOKUP(C221,'exogenous demand adjustment'!$C$2:$K$31,30,FALSE)),K220,HLOOKUP(C221,'exogenous demand adjustment'!$C$2:$K$31,30,FALSE))</f>
        <v>86251.302507230372</v>
      </c>
      <c r="L221" s="37">
        <f>IF(ISERROR(HLOOKUP(C221,'exogenous demand adjustment'!$N$2:$V$51,50,FALSE)),L220,HLOOKUP(C221,'exogenous demand adjustment'!$N$2:$V$51,50,FALSE))</f>
        <v>22638.38032286919</v>
      </c>
      <c r="M221" s="37">
        <f>IF(ISERROR(HLOOKUP(C221,'exogenous demand adjustment'!$C$2:$K$51,50,FALSE)),M220,HLOOKUP(C221,'exogenous demand adjustment'!$C$2:$K$51,50,FALSE))</f>
        <v>7241.4702573916347</v>
      </c>
      <c r="O221" s="37">
        <f t="shared" ca="1" si="24"/>
        <v>0</v>
      </c>
      <c r="P221" s="37">
        <f t="shared" ca="1" si="21"/>
        <v>0</v>
      </c>
      <c r="Q221" s="37">
        <f t="shared" ca="1" si="22"/>
        <v>0</v>
      </c>
      <c r="R221" s="37">
        <f t="shared" ca="1" si="23"/>
        <v>0</v>
      </c>
      <c r="T221" s="39">
        <f t="shared" ca="1" si="25"/>
        <v>0</v>
      </c>
    </row>
    <row r="222" spans="3:20">
      <c r="C222">
        <f t="shared" si="26"/>
        <v>2029</v>
      </c>
      <c r="D222">
        <f t="shared" si="27"/>
        <v>12</v>
      </c>
      <c r="E222" s="36">
        <f ca="1">OFFSET(values!P$49,$D222,0)</f>
        <v>0</v>
      </c>
      <c r="F222" s="36">
        <f ca="1">OFFSET(values!Q$49,$D222,0)</f>
        <v>0.89855072463768115</v>
      </c>
      <c r="G222" s="36">
        <f ca="1">OFFSET(values!R$49,$D222,0)</f>
        <v>0</v>
      </c>
      <c r="H222" s="36">
        <f ca="1">OFFSET(values!S$49,$D222,0)</f>
        <v>0.86131386861313863</v>
      </c>
      <c r="J222" s="37">
        <f>IF(ISERROR(HLOOKUP(C222,'exogenous demand adjustment'!$N$2:$V$31,30,FALSE)),J221,HLOOKUP(C222,'exogenous demand adjustment'!$N$2:$V$31,30,FALSE))</f>
        <v>88564.805154617483</v>
      </c>
      <c r="K222" s="37">
        <f>IF(ISERROR(HLOOKUP(C222,'exogenous demand adjustment'!$C$2:$K$31,30,FALSE)),K221,HLOOKUP(C222,'exogenous demand adjustment'!$C$2:$K$31,30,FALSE))</f>
        <v>86251.302507230372</v>
      </c>
      <c r="L222" s="37">
        <f>IF(ISERROR(HLOOKUP(C222,'exogenous demand adjustment'!$N$2:$V$51,50,FALSE)),L221,HLOOKUP(C222,'exogenous demand adjustment'!$N$2:$V$51,50,FALSE))</f>
        <v>22638.38032286919</v>
      </c>
      <c r="M222" s="37">
        <f>IF(ISERROR(HLOOKUP(C222,'exogenous demand adjustment'!$C$2:$K$51,50,FALSE)),M221,HLOOKUP(C222,'exogenous demand adjustment'!$C$2:$K$51,50,FALSE))</f>
        <v>7241.4702573916347</v>
      </c>
      <c r="O222" s="37">
        <f t="shared" ca="1" si="24"/>
        <v>0</v>
      </c>
      <c r="P222" s="37">
        <f t="shared" ca="1" si="21"/>
        <v>77.501170368815693</v>
      </c>
      <c r="Q222" s="37">
        <f t="shared" ca="1" si="22"/>
        <v>0</v>
      </c>
      <c r="R222" s="37">
        <f t="shared" ca="1" si="23"/>
        <v>6.23717876184097</v>
      </c>
      <c r="T222" s="39">
        <f t="shared" ca="1" si="25"/>
        <v>-84</v>
      </c>
    </row>
    <row r="223" spans="3:20">
      <c r="C223">
        <f t="shared" si="26"/>
        <v>2030</v>
      </c>
      <c r="D223">
        <f t="shared" si="27"/>
        <v>1</v>
      </c>
      <c r="E223" s="36">
        <f ca="1">OFFSET(values!P$49,$D223,0)</f>
        <v>0</v>
      </c>
      <c r="F223" s="36">
        <f ca="1">OFFSET(values!Q$49,$D223,0)</f>
        <v>1</v>
      </c>
      <c r="G223" s="36">
        <f ca="1">OFFSET(values!R$49,$D223,0)</f>
        <v>0</v>
      </c>
      <c r="H223" s="36">
        <f ca="1">OFFSET(values!S$49,$D223,0)</f>
        <v>1</v>
      </c>
      <c r="J223" s="37">
        <f>IF(ISERROR(HLOOKUP(C223,'exogenous demand adjustment'!$N$2:$V$31,30,FALSE)),J222,HLOOKUP(C223,'exogenous demand adjustment'!$N$2:$V$31,30,FALSE))</f>
        <v>88564.805154617483</v>
      </c>
      <c r="K223" s="37">
        <f>IF(ISERROR(HLOOKUP(C223,'exogenous demand adjustment'!$C$2:$K$31,30,FALSE)),K222,HLOOKUP(C223,'exogenous demand adjustment'!$C$2:$K$31,30,FALSE))</f>
        <v>86251.302507230372</v>
      </c>
      <c r="L223" s="37">
        <f>IF(ISERROR(HLOOKUP(C223,'exogenous demand adjustment'!$N$2:$V$51,50,FALSE)),L222,HLOOKUP(C223,'exogenous demand adjustment'!$N$2:$V$51,50,FALSE))</f>
        <v>22638.38032286919</v>
      </c>
      <c r="M223" s="37">
        <f>IF(ISERROR(HLOOKUP(C223,'exogenous demand adjustment'!$C$2:$K$51,50,FALSE)),M222,HLOOKUP(C223,'exogenous demand adjustment'!$C$2:$K$51,50,FALSE))</f>
        <v>7241.4702573916347</v>
      </c>
      <c r="O223" s="37">
        <f t="shared" ca="1" si="24"/>
        <v>0</v>
      </c>
      <c r="P223" s="37">
        <f t="shared" ca="1" si="21"/>
        <v>86.251302507230378</v>
      </c>
      <c r="Q223" s="37">
        <f t="shared" ca="1" si="22"/>
        <v>0</v>
      </c>
      <c r="R223" s="37">
        <f t="shared" ca="1" si="23"/>
        <v>7.2414702573916347</v>
      </c>
      <c r="T223" s="39">
        <f t="shared" ca="1" si="25"/>
        <v>-93</v>
      </c>
    </row>
    <row r="224" spans="3:20">
      <c r="C224">
        <f t="shared" si="26"/>
        <v>2030</v>
      </c>
      <c r="D224">
        <f t="shared" si="27"/>
        <v>2</v>
      </c>
      <c r="E224" s="36">
        <f ca="1">OFFSET(values!P$49,$D224,0)</f>
        <v>0</v>
      </c>
      <c r="F224" s="36">
        <f ca="1">OFFSET(values!Q$49,$D224,0)</f>
        <v>0.75362318840579712</v>
      </c>
      <c r="G224" s="36">
        <f ca="1">OFFSET(values!R$49,$D224,0)</f>
        <v>0</v>
      </c>
      <c r="H224" s="36">
        <f ca="1">OFFSET(values!S$49,$D224,0)</f>
        <v>0.67883211678832112</v>
      </c>
      <c r="J224" s="37">
        <f>IF(ISERROR(HLOOKUP(C224,'exogenous demand adjustment'!$N$2:$V$31,30,FALSE)),J223,HLOOKUP(C224,'exogenous demand adjustment'!$N$2:$V$31,30,FALSE))</f>
        <v>88564.805154617483</v>
      </c>
      <c r="K224" s="37">
        <f>IF(ISERROR(HLOOKUP(C224,'exogenous demand adjustment'!$C$2:$K$31,30,FALSE)),K223,HLOOKUP(C224,'exogenous demand adjustment'!$C$2:$K$31,30,FALSE))</f>
        <v>86251.302507230372</v>
      </c>
      <c r="L224" s="37">
        <f>IF(ISERROR(HLOOKUP(C224,'exogenous demand adjustment'!$N$2:$V$51,50,FALSE)),L223,HLOOKUP(C224,'exogenous demand adjustment'!$N$2:$V$51,50,FALSE))</f>
        <v>22638.38032286919</v>
      </c>
      <c r="M224" s="37">
        <f>IF(ISERROR(HLOOKUP(C224,'exogenous demand adjustment'!$C$2:$K$51,50,FALSE)),M223,HLOOKUP(C224,'exogenous demand adjustment'!$C$2:$K$51,50,FALSE))</f>
        <v>7241.4702573916347</v>
      </c>
      <c r="O224" s="37">
        <f t="shared" ca="1" si="24"/>
        <v>0</v>
      </c>
      <c r="P224" s="37">
        <f t="shared" ca="1" si="21"/>
        <v>65.00098159965188</v>
      </c>
      <c r="Q224" s="37">
        <f t="shared" ca="1" si="22"/>
        <v>0</v>
      </c>
      <c r="R224" s="37">
        <f t="shared" ca="1" si="23"/>
        <v>4.9157425834848318</v>
      </c>
      <c r="T224" s="39">
        <f t="shared" ca="1" si="25"/>
        <v>-70</v>
      </c>
    </row>
    <row r="225" spans="3:20">
      <c r="C225">
        <f t="shared" si="26"/>
        <v>2030</v>
      </c>
      <c r="D225">
        <f t="shared" si="27"/>
        <v>3</v>
      </c>
      <c r="E225" s="36">
        <f ca="1">OFFSET(values!P$49,$D225,0)</f>
        <v>0</v>
      </c>
      <c r="F225" s="36">
        <f ca="1">OFFSET(values!Q$49,$D225,0)</f>
        <v>0</v>
      </c>
      <c r="G225" s="36">
        <f ca="1">OFFSET(values!R$49,$D225,0)</f>
        <v>0</v>
      </c>
      <c r="H225" s="36">
        <f ca="1">OFFSET(values!S$49,$D225,0)</f>
        <v>0</v>
      </c>
      <c r="J225" s="37">
        <f>IF(ISERROR(HLOOKUP(C225,'exogenous demand adjustment'!$N$2:$V$31,30,FALSE)),J224,HLOOKUP(C225,'exogenous demand adjustment'!$N$2:$V$31,30,FALSE))</f>
        <v>88564.805154617483</v>
      </c>
      <c r="K225" s="37">
        <f>IF(ISERROR(HLOOKUP(C225,'exogenous demand adjustment'!$C$2:$K$31,30,FALSE)),K224,HLOOKUP(C225,'exogenous demand adjustment'!$C$2:$K$31,30,FALSE))</f>
        <v>86251.302507230372</v>
      </c>
      <c r="L225" s="37">
        <f>IF(ISERROR(HLOOKUP(C225,'exogenous demand adjustment'!$N$2:$V$51,50,FALSE)),L224,HLOOKUP(C225,'exogenous demand adjustment'!$N$2:$V$51,50,FALSE))</f>
        <v>22638.38032286919</v>
      </c>
      <c r="M225" s="37">
        <f>IF(ISERROR(HLOOKUP(C225,'exogenous demand adjustment'!$C$2:$K$51,50,FALSE)),M224,HLOOKUP(C225,'exogenous demand adjustment'!$C$2:$K$51,50,FALSE))</f>
        <v>7241.4702573916347</v>
      </c>
      <c r="O225" s="37">
        <f t="shared" ca="1" si="24"/>
        <v>0</v>
      </c>
      <c r="P225" s="37">
        <f t="shared" ca="1" si="21"/>
        <v>0</v>
      </c>
      <c r="Q225" s="37">
        <f t="shared" ca="1" si="22"/>
        <v>0</v>
      </c>
      <c r="R225" s="37">
        <f t="shared" ca="1" si="23"/>
        <v>0</v>
      </c>
      <c r="T225" s="39">
        <f t="shared" ca="1" si="25"/>
        <v>0</v>
      </c>
    </row>
    <row r="226" spans="3:20">
      <c r="C226">
        <f t="shared" si="26"/>
        <v>2030</v>
      </c>
      <c r="D226">
        <f t="shared" si="27"/>
        <v>4</v>
      </c>
      <c r="E226" s="36">
        <f ca="1">OFFSET(values!P$49,$D226,0)</f>
        <v>0</v>
      </c>
      <c r="F226" s="36">
        <f ca="1">OFFSET(values!Q$49,$D226,0)</f>
        <v>0</v>
      </c>
      <c r="G226" s="36">
        <f ca="1">OFFSET(values!R$49,$D226,0)</f>
        <v>0</v>
      </c>
      <c r="H226" s="36">
        <f ca="1">OFFSET(values!S$49,$D226,0)</f>
        <v>0</v>
      </c>
      <c r="J226" s="37">
        <f>IF(ISERROR(HLOOKUP(C226,'exogenous demand adjustment'!$N$2:$V$31,30,FALSE)),J225,HLOOKUP(C226,'exogenous demand adjustment'!$N$2:$V$31,30,FALSE))</f>
        <v>88564.805154617483</v>
      </c>
      <c r="K226" s="37">
        <f>IF(ISERROR(HLOOKUP(C226,'exogenous demand adjustment'!$C$2:$K$31,30,FALSE)),K225,HLOOKUP(C226,'exogenous demand adjustment'!$C$2:$K$31,30,FALSE))</f>
        <v>86251.302507230372</v>
      </c>
      <c r="L226" s="37">
        <f>IF(ISERROR(HLOOKUP(C226,'exogenous demand adjustment'!$N$2:$V$51,50,FALSE)),L225,HLOOKUP(C226,'exogenous demand adjustment'!$N$2:$V$51,50,FALSE))</f>
        <v>22638.38032286919</v>
      </c>
      <c r="M226" s="37">
        <f>IF(ISERROR(HLOOKUP(C226,'exogenous demand adjustment'!$C$2:$K$51,50,FALSE)),M225,HLOOKUP(C226,'exogenous demand adjustment'!$C$2:$K$51,50,FALSE))</f>
        <v>7241.4702573916347</v>
      </c>
      <c r="O226" s="37">
        <f t="shared" ca="1" si="24"/>
        <v>0</v>
      </c>
      <c r="P226" s="37">
        <f t="shared" ca="1" si="21"/>
        <v>0</v>
      </c>
      <c r="Q226" s="37">
        <f t="shared" ca="1" si="22"/>
        <v>0</v>
      </c>
      <c r="R226" s="37">
        <f t="shared" ca="1" si="23"/>
        <v>0</v>
      </c>
      <c r="T226" s="39">
        <f t="shared" ca="1" si="25"/>
        <v>0</v>
      </c>
    </row>
    <row r="227" spans="3:20">
      <c r="C227">
        <f t="shared" si="26"/>
        <v>2030</v>
      </c>
      <c r="D227">
        <f t="shared" si="27"/>
        <v>5</v>
      </c>
      <c r="E227" s="36">
        <f ca="1">OFFSET(values!P$49,$D227,0)</f>
        <v>0.58333333333333337</v>
      </c>
      <c r="F227" s="36">
        <f ca="1">OFFSET(values!Q$49,$D227,0)</f>
        <v>0</v>
      </c>
      <c r="G227" s="36">
        <f ca="1">OFFSET(values!R$49,$D227,0)</f>
        <v>0.65350877192982459</v>
      </c>
      <c r="H227" s="36">
        <f ca="1">OFFSET(values!S$49,$D227,0)</f>
        <v>0</v>
      </c>
      <c r="J227" s="37">
        <f>IF(ISERROR(HLOOKUP(C227,'exogenous demand adjustment'!$N$2:$V$31,30,FALSE)),J226,HLOOKUP(C227,'exogenous demand adjustment'!$N$2:$V$31,30,FALSE))</f>
        <v>88564.805154617483</v>
      </c>
      <c r="K227" s="37">
        <f>IF(ISERROR(HLOOKUP(C227,'exogenous demand adjustment'!$C$2:$K$31,30,FALSE)),K226,HLOOKUP(C227,'exogenous demand adjustment'!$C$2:$K$31,30,FALSE))</f>
        <v>86251.302507230372</v>
      </c>
      <c r="L227" s="37">
        <f>IF(ISERROR(HLOOKUP(C227,'exogenous demand adjustment'!$N$2:$V$51,50,FALSE)),L226,HLOOKUP(C227,'exogenous demand adjustment'!$N$2:$V$51,50,FALSE))</f>
        <v>22638.38032286919</v>
      </c>
      <c r="M227" s="37">
        <f>IF(ISERROR(HLOOKUP(C227,'exogenous demand adjustment'!$C$2:$K$51,50,FALSE)),M226,HLOOKUP(C227,'exogenous demand adjustment'!$C$2:$K$51,50,FALSE))</f>
        <v>7241.4702573916347</v>
      </c>
      <c r="O227" s="37">
        <f t="shared" ca="1" si="24"/>
        <v>51.662803006860202</v>
      </c>
      <c r="P227" s="37">
        <f t="shared" ca="1" si="21"/>
        <v>0</v>
      </c>
      <c r="Q227" s="37">
        <f t="shared" ca="1" si="22"/>
        <v>14.79438012327855</v>
      </c>
      <c r="R227" s="37">
        <f t="shared" ca="1" si="23"/>
        <v>0</v>
      </c>
      <c r="T227" s="39">
        <f t="shared" ca="1" si="25"/>
        <v>-66</v>
      </c>
    </row>
    <row r="228" spans="3:20">
      <c r="C228">
        <f t="shared" si="26"/>
        <v>2030</v>
      </c>
      <c r="D228">
        <f t="shared" si="27"/>
        <v>6</v>
      </c>
      <c r="E228" s="36">
        <f ca="1">OFFSET(values!P$49,$D228,0)</f>
        <v>0.91111111111111109</v>
      </c>
      <c r="F228" s="36">
        <f ca="1">OFFSET(values!Q$49,$D228,0)</f>
        <v>0</v>
      </c>
      <c r="G228" s="36">
        <f ca="1">OFFSET(values!R$49,$D228,0)</f>
        <v>0.92982456140350878</v>
      </c>
      <c r="H228" s="36">
        <f ca="1">OFFSET(values!S$49,$D228,0)</f>
        <v>0</v>
      </c>
      <c r="J228" s="37">
        <f>IF(ISERROR(HLOOKUP(C228,'exogenous demand adjustment'!$N$2:$V$31,30,FALSE)),J227,HLOOKUP(C228,'exogenous demand adjustment'!$N$2:$V$31,30,FALSE))</f>
        <v>88564.805154617483</v>
      </c>
      <c r="K228" s="37">
        <f>IF(ISERROR(HLOOKUP(C228,'exogenous demand adjustment'!$C$2:$K$31,30,FALSE)),K227,HLOOKUP(C228,'exogenous demand adjustment'!$C$2:$K$31,30,FALSE))</f>
        <v>86251.302507230372</v>
      </c>
      <c r="L228" s="37">
        <f>IF(ISERROR(HLOOKUP(C228,'exogenous demand adjustment'!$N$2:$V$51,50,FALSE)),L227,HLOOKUP(C228,'exogenous demand adjustment'!$N$2:$V$51,50,FALSE))</f>
        <v>22638.38032286919</v>
      </c>
      <c r="M228" s="37">
        <f>IF(ISERROR(HLOOKUP(C228,'exogenous demand adjustment'!$C$2:$K$51,50,FALSE)),M227,HLOOKUP(C228,'exogenous demand adjustment'!$C$2:$K$51,50,FALSE))</f>
        <v>7241.4702573916347</v>
      </c>
      <c r="O228" s="37">
        <f t="shared" ca="1" si="24"/>
        <v>80.692378029762594</v>
      </c>
      <c r="P228" s="37">
        <f t="shared" ca="1" si="21"/>
        <v>0</v>
      </c>
      <c r="Q228" s="37">
        <f t="shared" ca="1" si="22"/>
        <v>21.049722054597666</v>
      </c>
      <c r="R228" s="37">
        <f t="shared" ca="1" si="23"/>
        <v>0</v>
      </c>
      <c r="T228" s="39">
        <f t="shared" ca="1" si="25"/>
        <v>-102</v>
      </c>
    </row>
    <row r="229" spans="3:20">
      <c r="C229">
        <f t="shared" si="26"/>
        <v>2030</v>
      </c>
      <c r="D229">
        <f t="shared" si="27"/>
        <v>7</v>
      </c>
      <c r="E229" s="36">
        <f ca="1">OFFSET(values!P$49,$D229,0)</f>
        <v>1</v>
      </c>
      <c r="F229" s="36">
        <f ca="1">OFFSET(values!Q$49,$D229,0)</f>
        <v>0</v>
      </c>
      <c r="G229" s="36">
        <f ca="1">OFFSET(values!R$49,$D229,0)</f>
        <v>1</v>
      </c>
      <c r="H229" s="36">
        <f ca="1">OFFSET(values!S$49,$D229,0)</f>
        <v>0</v>
      </c>
      <c r="J229" s="37">
        <f>IF(ISERROR(HLOOKUP(C229,'exogenous demand adjustment'!$N$2:$V$31,30,FALSE)),J228,HLOOKUP(C229,'exogenous demand adjustment'!$N$2:$V$31,30,FALSE))</f>
        <v>88564.805154617483</v>
      </c>
      <c r="K229" s="37">
        <f>IF(ISERROR(HLOOKUP(C229,'exogenous demand adjustment'!$C$2:$K$31,30,FALSE)),K228,HLOOKUP(C229,'exogenous demand adjustment'!$C$2:$K$31,30,FALSE))</f>
        <v>86251.302507230372</v>
      </c>
      <c r="L229" s="37">
        <f>IF(ISERROR(HLOOKUP(C229,'exogenous demand adjustment'!$N$2:$V$51,50,FALSE)),L228,HLOOKUP(C229,'exogenous demand adjustment'!$N$2:$V$51,50,FALSE))</f>
        <v>22638.38032286919</v>
      </c>
      <c r="M229" s="37">
        <f>IF(ISERROR(HLOOKUP(C229,'exogenous demand adjustment'!$C$2:$K$51,50,FALSE)),M228,HLOOKUP(C229,'exogenous demand adjustment'!$C$2:$K$51,50,FALSE))</f>
        <v>7241.4702573916347</v>
      </c>
      <c r="O229" s="37">
        <f t="shared" ca="1" si="24"/>
        <v>88.564805154617488</v>
      </c>
      <c r="P229" s="37">
        <f t="shared" ca="1" si="21"/>
        <v>0</v>
      </c>
      <c r="Q229" s="37">
        <f t="shared" ca="1" si="22"/>
        <v>22.638380322869189</v>
      </c>
      <c r="R229" s="37">
        <f t="shared" ca="1" si="23"/>
        <v>0</v>
      </c>
      <c r="T229" s="39">
        <f t="shared" ca="1" si="25"/>
        <v>-111</v>
      </c>
    </row>
    <row r="230" spans="3:20">
      <c r="C230">
        <f t="shared" si="26"/>
        <v>2030</v>
      </c>
      <c r="D230">
        <f t="shared" si="27"/>
        <v>8</v>
      </c>
      <c r="E230" s="36">
        <f ca="1">OFFSET(values!P$49,$D230,0)</f>
        <v>0.96388888888888891</v>
      </c>
      <c r="F230" s="36">
        <f ca="1">OFFSET(values!Q$49,$D230,0)</f>
        <v>0</v>
      </c>
      <c r="G230" s="36">
        <f ca="1">OFFSET(values!R$49,$D230,0)</f>
        <v>0.97149122807017541</v>
      </c>
      <c r="H230" s="36">
        <f ca="1">OFFSET(values!S$49,$D230,0)</f>
        <v>0</v>
      </c>
      <c r="J230" s="37">
        <f>IF(ISERROR(HLOOKUP(C230,'exogenous demand adjustment'!$N$2:$V$31,30,FALSE)),J229,HLOOKUP(C230,'exogenous demand adjustment'!$N$2:$V$31,30,FALSE))</f>
        <v>88564.805154617483</v>
      </c>
      <c r="K230" s="37">
        <f>IF(ISERROR(HLOOKUP(C230,'exogenous demand adjustment'!$C$2:$K$31,30,FALSE)),K229,HLOOKUP(C230,'exogenous demand adjustment'!$C$2:$K$31,30,FALSE))</f>
        <v>86251.302507230372</v>
      </c>
      <c r="L230" s="37">
        <f>IF(ISERROR(HLOOKUP(C230,'exogenous demand adjustment'!$N$2:$V$51,50,FALSE)),L229,HLOOKUP(C230,'exogenous demand adjustment'!$N$2:$V$51,50,FALSE))</f>
        <v>22638.38032286919</v>
      </c>
      <c r="M230" s="37">
        <f>IF(ISERROR(HLOOKUP(C230,'exogenous demand adjustment'!$C$2:$K$51,50,FALSE)),M229,HLOOKUP(C230,'exogenous demand adjustment'!$C$2:$K$51,50,FALSE))</f>
        <v>7241.4702573916347</v>
      </c>
      <c r="O230" s="37">
        <f t="shared" ca="1" si="24"/>
        <v>85.366631635145183</v>
      </c>
      <c r="P230" s="37">
        <f t="shared" ca="1" si="21"/>
        <v>0</v>
      </c>
      <c r="Q230" s="37">
        <f t="shared" ca="1" si="22"/>
        <v>21.992987901383884</v>
      </c>
      <c r="R230" s="37">
        <f t="shared" ca="1" si="23"/>
        <v>0</v>
      </c>
      <c r="T230" s="39">
        <f t="shared" ca="1" si="25"/>
        <v>-107</v>
      </c>
    </row>
    <row r="231" spans="3:20">
      <c r="C231">
        <f t="shared" si="26"/>
        <v>2030</v>
      </c>
      <c r="D231">
        <f t="shared" si="27"/>
        <v>9</v>
      </c>
      <c r="E231" s="36">
        <f ca="1">OFFSET(values!P$49,$D231,0)</f>
        <v>0.7583333333333333</v>
      </c>
      <c r="F231" s="36">
        <f ca="1">OFFSET(values!Q$49,$D231,0)</f>
        <v>0</v>
      </c>
      <c r="G231" s="36">
        <f ca="1">OFFSET(values!R$49,$D231,0)</f>
        <v>0.80263157894736847</v>
      </c>
      <c r="H231" s="36">
        <f ca="1">OFFSET(values!S$49,$D231,0)</f>
        <v>0</v>
      </c>
      <c r="J231" s="37">
        <f>IF(ISERROR(HLOOKUP(C231,'exogenous demand adjustment'!$N$2:$V$31,30,FALSE)),J230,HLOOKUP(C231,'exogenous demand adjustment'!$N$2:$V$31,30,FALSE))</f>
        <v>88564.805154617483</v>
      </c>
      <c r="K231" s="37">
        <f>IF(ISERROR(HLOOKUP(C231,'exogenous demand adjustment'!$C$2:$K$31,30,FALSE)),K230,HLOOKUP(C231,'exogenous demand adjustment'!$C$2:$K$31,30,FALSE))</f>
        <v>86251.302507230372</v>
      </c>
      <c r="L231" s="37">
        <f>IF(ISERROR(HLOOKUP(C231,'exogenous demand adjustment'!$N$2:$V$51,50,FALSE)),L230,HLOOKUP(C231,'exogenous demand adjustment'!$N$2:$V$51,50,FALSE))</f>
        <v>22638.38032286919</v>
      </c>
      <c r="M231" s="37">
        <f>IF(ISERROR(HLOOKUP(C231,'exogenous demand adjustment'!$C$2:$K$51,50,FALSE)),M230,HLOOKUP(C231,'exogenous demand adjustment'!$C$2:$K$51,50,FALSE))</f>
        <v>7241.4702573916347</v>
      </c>
      <c r="O231" s="37">
        <f t="shared" ca="1" si="24"/>
        <v>67.161643908918251</v>
      </c>
      <c r="P231" s="37">
        <f t="shared" ca="1" si="21"/>
        <v>0</v>
      </c>
      <c r="Q231" s="37">
        <f t="shared" ca="1" si="22"/>
        <v>18.170278943355537</v>
      </c>
      <c r="R231" s="37">
        <f t="shared" ca="1" si="23"/>
        <v>0</v>
      </c>
      <c r="T231" s="39">
        <f t="shared" ca="1" si="25"/>
        <v>-85</v>
      </c>
    </row>
    <row r="232" spans="3:20">
      <c r="C232">
        <f t="shared" si="26"/>
        <v>2030</v>
      </c>
      <c r="D232">
        <f t="shared" si="27"/>
        <v>10</v>
      </c>
      <c r="E232" s="36">
        <f ca="1">OFFSET(values!P$49,$D232,0)</f>
        <v>0</v>
      </c>
      <c r="F232" s="36">
        <f ca="1">OFFSET(values!Q$49,$D232,0)</f>
        <v>0</v>
      </c>
      <c r="G232" s="36">
        <f ca="1">OFFSET(values!R$49,$D232,0)</f>
        <v>0</v>
      </c>
      <c r="H232" s="36">
        <f ca="1">OFFSET(values!S$49,$D232,0)</f>
        <v>0</v>
      </c>
      <c r="J232" s="37">
        <f>IF(ISERROR(HLOOKUP(C232,'exogenous demand adjustment'!$N$2:$V$31,30,FALSE)),J231,HLOOKUP(C232,'exogenous demand adjustment'!$N$2:$V$31,30,FALSE))</f>
        <v>88564.805154617483</v>
      </c>
      <c r="K232" s="37">
        <f>IF(ISERROR(HLOOKUP(C232,'exogenous demand adjustment'!$C$2:$K$31,30,FALSE)),K231,HLOOKUP(C232,'exogenous demand adjustment'!$C$2:$K$31,30,FALSE))</f>
        <v>86251.302507230372</v>
      </c>
      <c r="L232" s="37">
        <f>IF(ISERROR(HLOOKUP(C232,'exogenous demand adjustment'!$N$2:$V$51,50,FALSE)),L231,HLOOKUP(C232,'exogenous demand adjustment'!$N$2:$V$51,50,FALSE))</f>
        <v>22638.38032286919</v>
      </c>
      <c r="M232" s="37">
        <f>IF(ISERROR(HLOOKUP(C232,'exogenous demand adjustment'!$C$2:$K$51,50,FALSE)),M231,HLOOKUP(C232,'exogenous demand adjustment'!$C$2:$K$51,50,FALSE))</f>
        <v>7241.4702573916347</v>
      </c>
      <c r="O232" s="37">
        <f t="shared" ca="1" si="24"/>
        <v>0</v>
      </c>
      <c r="P232" s="37">
        <f t="shared" ca="1" si="21"/>
        <v>0</v>
      </c>
      <c r="Q232" s="37">
        <f t="shared" ca="1" si="22"/>
        <v>0</v>
      </c>
      <c r="R232" s="37">
        <f t="shared" ca="1" si="23"/>
        <v>0</v>
      </c>
      <c r="T232" s="39">
        <f t="shared" ca="1" si="25"/>
        <v>0</v>
      </c>
    </row>
    <row r="233" spans="3:20">
      <c r="C233">
        <f t="shared" si="26"/>
        <v>2030</v>
      </c>
      <c r="D233">
        <f t="shared" si="27"/>
        <v>11</v>
      </c>
      <c r="E233" s="36">
        <f ca="1">OFFSET(values!P$49,$D233,0)</f>
        <v>0</v>
      </c>
      <c r="F233" s="36">
        <f ca="1">OFFSET(values!Q$49,$D233,0)</f>
        <v>0</v>
      </c>
      <c r="G233" s="36">
        <f ca="1">OFFSET(values!R$49,$D233,0)</f>
        <v>0</v>
      </c>
      <c r="H233" s="36">
        <f ca="1">OFFSET(values!S$49,$D233,0)</f>
        <v>0</v>
      </c>
      <c r="J233" s="37">
        <f>IF(ISERROR(HLOOKUP(C233,'exogenous demand adjustment'!$N$2:$V$31,30,FALSE)),J232,HLOOKUP(C233,'exogenous demand adjustment'!$N$2:$V$31,30,FALSE))</f>
        <v>88564.805154617483</v>
      </c>
      <c r="K233" s="37">
        <f>IF(ISERROR(HLOOKUP(C233,'exogenous demand adjustment'!$C$2:$K$31,30,FALSE)),K232,HLOOKUP(C233,'exogenous demand adjustment'!$C$2:$K$31,30,FALSE))</f>
        <v>86251.302507230372</v>
      </c>
      <c r="L233" s="37">
        <f>IF(ISERROR(HLOOKUP(C233,'exogenous demand adjustment'!$N$2:$V$51,50,FALSE)),L232,HLOOKUP(C233,'exogenous demand adjustment'!$N$2:$V$51,50,FALSE))</f>
        <v>22638.38032286919</v>
      </c>
      <c r="M233" s="37">
        <f>IF(ISERROR(HLOOKUP(C233,'exogenous demand adjustment'!$C$2:$K$51,50,FALSE)),M232,HLOOKUP(C233,'exogenous demand adjustment'!$C$2:$K$51,50,FALSE))</f>
        <v>7241.4702573916347</v>
      </c>
      <c r="O233" s="37">
        <f t="shared" ca="1" si="24"/>
        <v>0</v>
      </c>
      <c r="P233" s="37">
        <f t="shared" ca="1" si="21"/>
        <v>0</v>
      </c>
      <c r="Q233" s="37">
        <f t="shared" ca="1" si="22"/>
        <v>0</v>
      </c>
      <c r="R233" s="37">
        <f t="shared" ca="1" si="23"/>
        <v>0</v>
      </c>
      <c r="T233" s="39">
        <f t="shared" ca="1" si="25"/>
        <v>0</v>
      </c>
    </row>
    <row r="234" spans="3:20">
      <c r="C234">
        <f t="shared" si="26"/>
        <v>2030</v>
      </c>
      <c r="D234">
        <f t="shared" si="27"/>
        <v>12</v>
      </c>
      <c r="E234" s="36">
        <f ca="1">OFFSET(values!P$49,$D234,0)</f>
        <v>0</v>
      </c>
      <c r="F234" s="36">
        <f ca="1">OFFSET(values!Q$49,$D234,0)</f>
        <v>0.89855072463768115</v>
      </c>
      <c r="G234" s="36">
        <f ca="1">OFFSET(values!R$49,$D234,0)</f>
        <v>0</v>
      </c>
      <c r="H234" s="36">
        <f ca="1">OFFSET(values!S$49,$D234,0)</f>
        <v>0.86131386861313863</v>
      </c>
      <c r="J234" s="37">
        <f>IF(ISERROR(HLOOKUP(C234,'exogenous demand adjustment'!$N$2:$V$31,30,FALSE)),J233,HLOOKUP(C234,'exogenous demand adjustment'!$N$2:$V$31,30,FALSE))</f>
        <v>88564.805154617483</v>
      </c>
      <c r="K234" s="37">
        <f>IF(ISERROR(HLOOKUP(C234,'exogenous demand adjustment'!$C$2:$K$31,30,FALSE)),K233,HLOOKUP(C234,'exogenous demand adjustment'!$C$2:$K$31,30,FALSE))</f>
        <v>86251.302507230372</v>
      </c>
      <c r="L234" s="37">
        <f>IF(ISERROR(HLOOKUP(C234,'exogenous demand adjustment'!$N$2:$V$51,50,FALSE)),L233,HLOOKUP(C234,'exogenous demand adjustment'!$N$2:$V$51,50,FALSE))</f>
        <v>22638.38032286919</v>
      </c>
      <c r="M234" s="37">
        <f>IF(ISERROR(HLOOKUP(C234,'exogenous demand adjustment'!$C$2:$K$51,50,FALSE)),M233,HLOOKUP(C234,'exogenous demand adjustment'!$C$2:$K$51,50,FALSE))</f>
        <v>7241.4702573916347</v>
      </c>
      <c r="O234" s="37">
        <f t="shared" ca="1" si="24"/>
        <v>0</v>
      </c>
      <c r="P234" s="37">
        <f t="shared" ca="1" si="21"/>
        <v>77.501170368815693</v>
      </c>
      <c r="Q234" s="37">
        <f t="shared" ca="1" si="22"/>
        <v>0</v>
      </c>
      <c r="R234" s="37">
        <f t="shared" ca="1" si="23"/>
        <v>6.23717876184097</v>
      </c>
      <c r="T234" s="39">
        <f t="shared" ca="1" si="25"/>
        <v>-84</v>
      </c>
    </row>
    <row r="235" spans="3:20">
      <c r="C235">
        <f t="shared" si="26"/>
        <v>2031</v>
      </c>
      <c r="D235">
        <f t="shared" si="27"/>
        <v>1</v>
      </c>
      <c r="E235" s="36">
        <f ca="1">OFFSET(values!P$49,$D235,0)</f>
        <v>0</v>
      </c>
      <c r="F235" s="36">
        <f ca="1">OFFSET(values!Q$49,$D235,0)</f>
        <v>1</v>
      </c>
      <c r="G235" s="36">
        <f ca="1">OFFSET(values!R$49,$D235,0)</f>
        <v>0</v>
      </c>
      <c r="H235" s="36">
        <f ca="1">OFFSET(values!S$49,$D235,0)</f>
        <v>1</v>
      </c>
      <c r="J235" s="37">
        <f>IF(ISERROR(HLOOKUP(C235,'exogenous demand adjustment'!$N$2:$V$31,30,FALSE)),J234,HLOOKUP(C235,'exogenous demand adjustment'!$N$2:$V$31,30,FALSE))</f>
        <v>88564.805154617483</v>
      </c>
      <c r="K235" s="37">
        <f>IF(ISERROR(HLOOKUP(C235,'exogenous demand adjustment'!$C$2:$K$31,30,FALSE)),K234,HLOOKUP(C235,'exogenous demand adjustment'!$C$2:$K$31,30,FALSE))</f>
        <v>86251.302507230372</v>
      </c>
      <c r="L235" s="37">
        <f>IF(ISERROR(HLOOKUP(C235,'exogenous demand adjustment'!$N$2:$V$51,50,FALSE)),L234,HLOOKUP(C235,'exogenous demand adjustment'!$N$2:$V$51,50,FALSE))</f>
        <v>22638.38032286919</v>
      </c>
      <c r="M235" s="37">
        <f>IF(ISERROR(HLOOKUP(C235,'exogenous demand adjustment'!$C$2:$K$51,50,FALSE)),M234,HLOOKUP(C235,'exogenous demand adjustment'!$C$2:$K$51,50,FALSE))</f>
        <v>7241.4702573916347</v>
      </c>
      <c r="O235" s="37">
        <f t="shared" ca="1" si="24"/>
        <v>0</v>
      </c>
      <c r="P235" s="37">
        <f t="shared" ca="1" si="21"/>
        <v>86.251302507230378</v>
      </c>
      <c r="Q235" s="37">
        <f t="shared" ca="1" si="22"/>
        <v>0</v>
      </c>
      <c r="R235" s="37">
        <f t="shared" ca="1" si="23"/>
        <v>7.2414702573916347</v>
      </c>
      <c r="T235" s="39">
        <f t="shared" ca="1" si="25"/>
        <v>-93</v>
      </c>
    </row>
    <row r="236" spans="3:20">
      <c r="C236">
        <f t="shared" si="26"/>
        <v>2031</v>
      </c>
      <c r="D236">
        <f t="shared" si="27"/>
        <v>2</v>
      </c>
      <c r="E236" s="36">
        <f ca="1">OFFSET(values!P$49,$D236,0)</f>
        <v>0</v>
      </c>
      <c r="F236" s="36">
        <f ca="1">OFFSET(values!Q$49,$D236,0)</f>
        <v>0.75362318840579712</v>
      </c>
      <c r="G236" s="36">
        <f ca="1">OFFSET(values!R$49,$D236,0)</f>
        <v>0</v>
      </c>
      <c r="H236" s="36">
        <f ca="1">OFFSET(values!S$49,$D236,0)</f>
        <v>0.67883211678832112</v>
      </c>
      <c r="J236" s="37">
        <f>IF(ISERROR(HLOOKUP(C236,'exogenous demand adjustment'!$N$2:$V$31,30,FALSE)),J235,HLOOKUP(C236,'exogenous demand adjustment'!$N$2:$V$31,30,FALSE))</f>
        <v>88564.805154617483</v>
      </c>
      <c r="K236" s="37">
        <f>IF(ISERROR(HLOOKUP(C236,'exogenous demand adjustment'!$C$2:$K$31,30,FALSE)),K235,HLOOKUP(C236,'exogenous demand adjustment'!$C$2:$K$31,30,FALSE))</f>
        <v>86251.302507230372</v>
      </c>
      <c r="L236" s="37">
        <f>IF(ISERROR(HLOOKUP(C236,'exogenous demand adjustment'!$N$2:$V$51,50,FALSE)),L235,HLOOKUP(C236,'exogenous demand adjustment'!$N$2:$V$51,50,FALSE))</f>
        <v>22638.38032286919</v>
      </c>
      <c r="M236" s="37">
        <f>IF(ISERROR(HLOOKUP(C236,'exogenous demand adjustment'!$C$2:$K$51,50,FALSE)),M235,HLOOKUP(C236,'exogenous demand adjustment'!$C$2:$K$51,50,FALSE))</f>
        <v>7241.4702573916347</v>
      </c>
      <c r="O236" s="37">
        <f t="shared" ca="1" si="24"/>
        <v>0</v>
      </c>
      <c r="P236" s="37">
        <f t="shared" ca="1" si="21"/>
        <v>65.00098159965188</v>
      </c>
      <c r="Q236" s="37">
        <f t="shared" ca="1" si="22"/>
        <v>0</v>
      </c>
      <c r="R236" s="37">
        <f t="shared" ca="1" si="23"/>
        <v>4.9157425834848318</v>
      </c>
      <c r="T236" s="39">
        <f t="shared" ca="1" si="25"/>
        <v>-70</v>
      </c>
    </row>
    <row r="237" spans="3:20">
      <c r="C237">
        <f t="shared" si="26"/>
        <v>2031</v>
      </c>
      <c r="D237">
        <f t="shared" si="27"/>
        <v>3</v>
      </c>
      <c r="E237" s="36">
        <f ca="1">OFFSET(values!P$49,$D237,0)</f>
        <v>0</v>
      </c>
      <c r="F237" s="36">
        <f ca="1">OFFSET(values!Q$49,$D237,0)</f>
        <v>0</v>
      </c>
      <c r="G237" s="36">
        <f ca="1">OFFSET(values!R$49,$D237,0)</f>
        <v>0</v>
      </c>
      <c r="H237" s="36">
        <f ca="1">OFFSET(values!S$49,$D237,0)</f>
        <v>0</v>
      </c>
      <c r="J237" s="37">
        <f>IF(ISERROR(HLOOKUP(C237,'exogenous demand adjustment'!$N$2:$V$31,30,FALSE)),J236,HLOOKUP(C237,'exogenous demand adjustment'!$N$2:$V$31,30,FALSE))</f>
        <v>88564.805154617483</v>
      </c>
      <c r="K237" s="37">
        <f>IF(ISERROR(HLOOKUP(C237,'exogenous demand adjustment'!$C$2:$K$31,30,FALSE)),K236,HLOOKUP(C237,'exogenous demand adjustment'!$C$2:$K$31,30,FALSE))</f>
        <v>86251.302507230372</v>
      </c>
      <c r="L237" s="37">
        <f>IF(ISERROR(HLOOKUP(C237,'exogenous demand adjustment'!$N$2:$V$51,50,FALSE)),L236,HLOOKUP(C237,'exogenous demand adjustment'!$N$2:$V$51,50,FALSE))</f>
        <v>22638.38032286919</v>
      </c>
      <c r="M237" s="37">
        <f>IF(ISERROR(HLOOKUP(C237,'exogenous demand adjustment'!$C$2:$K$51,50,FALSE)),M236,HLOOKUP(C237,'exogenous demand adjustment'!$C$2:$K$51,50,FALSE))</f>
        <v>7241.4702573916347</v>
      </c>
      <c r="O237" s="37">
        <f t="shared" ca="1" si="24"/>
        <v>0</v>
      </c>
      <c r="P237" s="37">
        <f t="shared" ca="1" si="21"/>
        <v>0</v>
      </c>
      <c r="Q237" s="37">
        <f t="shared" ca="1" si="22"/>
        <v>0</v>
      </c>
      <c r="R237" s="37">
        <f t="shared" ca="1" si="23"/>
        <v>0</v>
      </c>
      <c r="T237" s="39">
        <f t="shared" ca="1" si="25"/>
        <v>0</v>
      </c>
    </row>
    <row r="238" spans="3:20">
      <c r="C238">
        <f t="shared" si="26"/>
        <v>2031</v>
      </c>
      <c r="D238">
        <f t="shared" si="27"/>
        <v>4</v>
      </c>
      <c r="E238" s="36">
        <f ca="1">OFFSET(values!P$49,$D238,0)</f>
        <v>0</v>
      </c>
      <c r="F238" s="36">
        <f ca="1">OFFSET(values!Q$49,$D238,0)</f>
        <v>0</v>
      </c>
      <c r="G238" s="36">
        <f ca="1">OFFSET(values!R$49,$D238,0)</f>
        <v>0</v>
      </c>
      <c r="H238" s="36">
        <f ca="1">OFFSET(values!S$49,$D238,0)</f>
        <v>0</v>
      </c>
      <c r="J238" s="37">
        <f>IF(ISERROR(HLOOKUP(C238,'exogenous demand adjustment'!$N$2:$V$31,30,FALSE)),J237,HLOOKUP(C238,'exogenous demand adjustment'!$N$2:$V$31,30,FALSE))</f>
        <v>88564.805154617483</v>
      </c>
      <c r="K238" s="37">
        <f>IF(ISERROR(HLOOKUP(C238,'exogenous demand adjustment'!$C$2:$K$31,30,FALSE)),K237,HLOOKUP(C238,'exogenous demand adjustment'!$C$2:$K$31,30,FALSE))</f>
        <v>86251.302507230372</v>
      </c>
      <c r="L238" s="37">
        <f>IF(ISERROR(HLOOKUP(C238,'exogenous demand adjustment'!$N$2:$V$51,50,FALSE)),L237,HLOOKUP(C238,'exogenous demand adjustment'!$N$2:$V$51,50,FALSE))</f>
        <v>22638.38032286919</v>
      </c>
      <c r="M238" s="37">
        <f>IF(ISERROR(HLOOKUP(C238,'exogenous demand adjustment'!$C$2:$K$51,50,FALSE)),M237,HLOOKUP(C238,'exogenous demand adjustment'!$C$2:$K$51,50,FALSE))</f>
        <v>7241.4702573916347</v>
      </c>
      <c r="O238" s="37">
        <f t="shared" ca="1" si="24"/>
        <v>0</v>
      </c>
      <c r="P238" s="37">
        <f t="shared" ca="1" si="21"/>
        <v>0</v>
      </c>
      <c r="Q238" s="37">
        <f t="shared" ca="1" si="22"/>
        <v>0</v>
      </c>
      <c r="R238" s="37">
        <f t="shared" ca="1" si="23"/>
        <v>0</v>
      </c>
      <c r="T238" s="39">
        <f t="shared" ca="1" si="25"/>
        <v>0</v>
      </c>
    </row>
    <row r="239" spans="3:20">
      <c r="C239">
        <f t="shared" si="26"/>
        <v>2031</v>
      </c>
      <c r="D239">
        <f t="shared" si="27"/>
        <v>5</v>
      </c>
      <c r="E239" s="36">
        <f ca="1">OFFSET(values!P$49,$D239,0)</f>
        <v>0.58333333333333337</v>
      </c>
      <c r="F239" s="36">
        <f ca="1">OFFSET(values!Q$49,$D239,0)</f>
        <v>0</v>
      </c>
      <c r="G239" s="36">
        <f ca="1">OFFSET(values!R$49,$D239,0)</f>
        <v>0.65350877192982459</v>
      </c>
      <c r="H239" s="36">
        <f ca="1">OFFSET(values!S$49,$D239,0)</f>
        <v>0</v>
      </c>
      <c r="J239" s="37">
        <f>IF(ISERROR(HLOOKUP(C239,'exogenous demand adjustment'!$N$2:$V$31,30,FALSE)),J238,HLOOKUP(C239,'exogenous demand adjustment'!$N$2:$V$31,30,FALSE))</f>
        <v>88564.805154617483</v>
      </c>
      <c r="K239" s="37">
        <f>IF(ISERROR(HLOOKUP(C239,'exogenous demand adjustment'!$C$2:$K$31,30,FALSE)),K238,HLOOKUP(C239,'exogenous demand adjustment'!$C$2:$K$31,30,FALSE))</f>
        <v>86251.302507230372</v>
      </c>
      <c r="L239" s="37">
        <f>IF(ISERROR(HLOOKUP(C239,'exogenous demand adjustment'!$N$2:$V$51,50,FALSE)),L238,HLOOKUP(C239,'exogenous demand adjustment'!$N$2:$V$51,50,FALSE))</f>
        <v>22638.38032286919</v>
      </c>
      <c r="M239" s="37">
        <f>IF(ISERROR(HLOOKUP(C239,'exogenous demand adjustment'!$C$2:$K$51,50,FALSE)),M238,HLOOKUP(C239,'exogenous demand adjustment'!$C$2:$K$51,50,FALSE))</f>
        <v>7241.4702573916347</v>
      </c>
      <c r="O239" s="37">
        <f t="shared" ca="1" si="24"/>
        <v>51.662803006860202</v>
      </c>
      <c r="P239" s="37">
        <f t="shared" ca="1" si="21"/>
        <v>0</v>
      </c>
      <c r="Q239" s="37">
        <f t="shared" ca="1" si="22"/>
        <v>14.79438012327855</v>
      </c>
      <c r="R239" s="37">
        <f t="shared" ca="1" si="23"/>
        <v>0</v>
      </c>
      <c r="T239" s="39">
        <f t="shared" ca="1" si="25"/>
        <v>-66</v>
      </c>
    </row>
    <row r="240" spans="3:20">
      <c r="C240">
        <f t="shared" si="26"/>
        <v>2031</v>
      </c>
      <c r="D240">
        <f t="shared" si="27"/>
        <v>6</v>
      </c>
      <c r="E240" s="36">
        <f ca="1">OFFSET(values!P$49,$D240,0)</f>
        <v>0.91111111111111109</v>
      </c>
      <c r="F240" s="36">
        <f ca="1">OFFSET(values!Q$49,$D240,0)</f>
        <v>0</v>
      </c>
      <c r="G240" s="36">
        <f ca="1">OFFSET(values!R$49,$D240,0)</f>
        <v>0.92982456140350878</v>
      </c>
      <c r="H240" s="36">
        <f ca="1">OFFSET(values!S$49,$D240,0)</f>
        <v>0</v>
      </c>
      <c r="J240" s="37">
        <f>IF(ISERROR(HLOOKUP(C240,'exogenous demand adjustment'!$N$2:$V$31,30,FALSE)),J239,HLOOKUP(C240,'exogenous demand adjustment'!$N$2:$V$31,30,FALSE))</f>
        <v>88564.805154617483</v>
      </c>
      <c r="K240" s="37">
        <f>IF(ISERROR(HLOOKUP(C240,'exogenous demand adjustment'!$C$2:$K$31,30,FALSE)),K239,HLOOKUP(C240,'exogenous demand adjustment'!$C$2:$K$31,30,FALSE))</f>
        <v>86251.302507230372</v>
      </c>
      <c r="L240" s="37">
        <f>IF(ISERROR(HLOOKUP(C240,'exogenous demand adjustment'!$N$2:$V$51,50,FALSE)),L239,HLOOKUP(C240,'exogenous demand adjustment'!$N$2:$V$51,50,FALSE))</f>
        <v>22638.38032286919</v>
      </c>
      <c r="M240" s="37">
        <f>IF(ISERROR(HLOOKUP(C240,'exogenous demand adjustment'!$C$2:$K$51,50,FALSE)),M239,HLOOKUP(C240,'exogenous demand adjustment'!$C$2:$K$51,50,FALSE))</f>
        <v>7241.4702573916347</v>
      </c>
      <c r="O240" s="37">
        <f t="shared" ca="1" si="24"/>
        <v>80.692378029762594</v>
      </c>
      <c r="P240" s="37">
        <f t="shared" ca="1" si="21"/>
        <v>0</v>
      </c>
      <c r="Q240" s="37">
        <f t="shared" ca="1" si="22"/>
        <v>21.049722054597666</v>
      </c>
      <c r="R240" s="37">
        <f t="shared" ca="1" si="23"/>
        <v>0</v>
      </c>
      <c r="T240" s="39">
        <f t="shared" ca="1" si="25"/>
        <v>-102</v>
      </c>
    </row>
    <row r="241" spans="3:20">
      <c r="C241">
        <f t="shared" si="26"/>
        <v>2031</v>
      </c>
      <c r="D241">
        <f t="shared" si="27"/>
        <v>7</v>
      </c>
      <c r="E241" s="36">
        <f ca="1">OFFSET(values!P$49,$D241,0)</f>
        <v>1</v>
      </c>
      <c r="F241" s="36">
        <f ca="1">OFFSET(values!Q$49,$D241,0)</f>
        <v>0</v>
      </c>
      <c r="G241" s="36">
        <f ca="1">OFFSET(values!R$49,$D241,0)</f>
        <v>1</v>
      </c>
      <c r="H241" s="36">
        <f ca="1">OFFSET(values!S$49,$D241,0)</f>
        <v>0</v>
      </c>
      <c r="J241" s="37">
        <f>IF(ISERROR(HLOOKUP(C241,'exogenous demand adjustment'!$N$2:$V$31,30,FALSE)),J240,HLOOKUP(C241,'exogenous demand adjustment'!$N$2:$V$31,30,FALSE))</f>
        <v>88564.805154617483</v>
      </c>
      <c r="K241" s="37">
        <f>IF(ISERROR(HLOOKUP(C241,'exogenous demand adjustment'!$C$2:$K$31,30,FALSE)),K240,HLOOKUP(C241,'exogenous demand adjustment'!$C$2:$K$31,30,FALSE))</f>
        <v>86251.302507230372</v>
      </c>
      <c r="L241" s="37">
        <f>IF(ISERROR(HLOOKUP(C241,'exogenous demand adjustment'!$N$2:$V$51,50,FALSE)),L240,HLOOKUP(C241,'exogenous demand adjustment'!$N$2:$V$51,50,FALSE))</f>
        <v>22638.38032286919</v>
      </c>
      <c r="M241" s="37">
        <f>IF(ISERROR(HLOOKUP(C241,'exogenous demand adjustment'!$C$2:$K$51,50,FALSE)),M240,HLOOKUP(C241,'exogenous demand adjustment'!$C$2:$K$51,50,FALSE))</f>
        <v>7241.4702573916347</v>
      </c>
      <c r="O241" s="37">
        <f t="shared" ca="1" si="24"/>
        <v>88.564805154617488</v>
      </c>
      <c r="P241" s="37">
        <f t="shared" ca="1" si="21"/>
        <v>0</v>
      </c>
      <c r="Q241" s="37">
        <f t="shared" ca="1" si="22"/>
        <v>22.638380322869189</v>
      </c>
      <c r="R241" s="37">
        <f t="shared" ca="1" si="23"/>
        <v>0</v>
      </c>
      <c r="T241" s="39">
        <f t="shared" ca="1" si="25"/>
        <v>-111</v>
      </c>
    </row>
    <row r="242" spans="3:20">
      <c r="C242">
        <f t="shared" si="26"/>
        <v>2031</v>
      </c>
      <c r="D242">
        <f t="shared" si="27"/>
        <v>8</v>
      </c>
      <c r="E242" s="36">
        <f ca="1">OFFSET(values!P$49,$D242,0)</f>
        <v>0.96388888888888891</v>
      </c>
      <c r="F242" s="36">
        <f ca="1">OFFSET(values!Q$49,$D242,0)</f>
        <v>0</v>
      </c>
      <c r="G242" s="36">
        <f ca="1">OFFSET(values!R$49,$D242,0)</f>
        <v>0.97149122807017541</v>
      </c>
      <c r="H242" s="36">
        <f ca="1">OFFSET(values!S$49,$D242,0)</f>
        <v>0</v>
      </c>
      <c r="J242" s="37">
        <f>IF(ISERROR(HLOOKUP(C242,'exogenous demand adjustment'!$N$2:$V$31,30,FALSE)),J241,HLOOKUP(C242,'exogenous demand adjustment'!$N$2:$V$31,30,FALSE))</f>
        <v>88564.805154617483</v>
      </c>
      <c r="K242" s="37">
        <f>IF(ISERROR(HLOOKUP(C242,'exogenous demand adjustment'!$C$2:$K$31,30,FALSE)),K241,HLOOKUP(C242,'exogenous demand adjustment'!$C$2:$K$31,30,FALSE))</f>
        <v>86251.302507230372</v>
      </c>
      <c r="L242" s="37">
        <f>IF(ISERROR(HLOOKUP(C242,'exogenous demand adjustment'!$N$2:$V$51,50,FALSE)),L241,HLOOKUP(C242,'exogenous demand adjustment'!$N$2:$V$51,50,FALSE))</f>
        <v>22638.38032286919</v>
      </c>
      <c r="M242" s="37">
        <f>IF(ISERROR(HLOOKUP(C242,'exogenous demand adjustment'!$C$2:$K$51,50,FALSE)),M241,HLOOKUP(C242,'exogenous demand adjustment'!$C$2:$K$51,50,FALSE))</f>
        <v>7241.4702573916347</v>
      </c>
      <c r="O242" s="37">
        <f t="shared" ca="1" si="24"/>
        <v>85.366631635145183</v>
      </c>
      <c r="P242" s="37">
        <f t="shared" ca="1" si="21"/>
        <v>0</v>
      </c>
      <c r="Q242" s="37">
        <f t="shared" ca="1" si="22"/>
        <v>21.992987901383884</v>
      </c>
      <c r="R242" s="37">
        <f t="shared" ca="1" si="23"/>
        <v>0</v>
      </c>
      <c r="T242" s="39">
        <f t="shared" ca="1" si="25"/>
        <v>-107</v>
      </c>
    </row>
    <row r="243" spans="3:20">
      <c r="C243">
        <f t="shared" si="26"/>
        <v>2031</v>
      </c>
      <c r="D243">
        <f t="shared" si="27"/>
        <v>9</v>
      </c>
      <c r="E243" s="36">
        <f ca="1">OFFSET(values!P$49,$D243,0)</f>
        <v>0.7583333333333333</v>
      </c>
      <c r="F243" s="36">
        <f ca="1">OFFSET(values!Q$49,$D243,0)</f>
        <v>0</v>
      </c>
      <c r="G243" s="36">
        <f ca="1">OFFSET(values!R$49,$D243,0)</f>
        <v>0.80263157894736847</v>
      </c>
      <c r="H243" s="36">
        <f ca="1">OFFSET(values!S$49,$D243,0)</f>
        <v>0</v>
      </c>
      <c r="J243" s="37">
        <f>IF(ISERROR(HLOOKUP(C243,'exogenous demand adjustment'!$N$2:$V$31,30,FALSE)),J242,HLOOKUP(C243,'exogenous demand adjustment'!$N$2:$V$31,30,FALSE))</f>
        <v>88564.805154617483</v>
      </c>
      <c r="K243" s="37">
        <f>IF(ISERROR(HLOOKUP(C243,'exogenous demand adjustment'!$C$2:$K$31,30,FALSE)),K242,HLOOKUP(C243,'exogenous demand adjustment'!$C$2:$K$31,30,FALSE))</f>
        <v>86251.302507230372</v>
      </c>
      <c r="L243" s="37">
        <f>IF(ISERROR(HLOOKUP(C243,'exogenous demand adjustment'!$N$2:$V$51,50,FALSE)),L242,HLOOKUP(C243,'exogenous demand adjustment'!$N$2:$V$51,50,FALSE))</f>
        <v>22638.38032286919</v>
      </c>
      <c r="M243" s="37">
        <f>IF(ISERROR(HLOOKUP(C243,'exogenous demand adjustment'!$C$2:$K$51,50,FALSE)),M242,HLOOKUP(C243,'exogenous demand adjustment'!$C$2:$K$51,50,FALSE))</f>
        <v>7241.4702573916347</v>
      </c>
      <c r="O243" s="37">
        <f t="shared" ca="1" si="24"/>
        <v>67.161643908918251</v>
      </c>
      <c r="P243" s="37">
        <f t="shared" ca="1" si="21"/>
        <v>0</v>
      </c>
      <c r="Q243" s="37">
        <f t="shared" ca="1" si="22"/>
        <v>18.170278943355537</v>
      </c>
      <c r="R243" s="37">
        <f t="shared" ca="1" si="23"/>
        <v>0</v>
      </c>
      <c r="T243" s="39">
        <f t="shared" ca="1" si="25"/>
        <v>-85</v>
      </c>
    </row>
    <row r="244" spans="3:20">
      <c r="C244">
        <f t="shared" si="26"/>
        <v>2031</v>
      </c>
      <c r="D244">
        <f t="shared" si="27"/>
        <v>10</v>
      </c>
      <c r="E244" s="36">
        <f ca="1">OFFSET(values!P$49,$D244,0)</f>
        <v>0</v>
      </c>
      <c r="F244" s="36">
        <f ca="1">OFFSET(values!Q$49,$D244,0)</f>
        <v>0</v>
      </c>
      <c r="G244" s="36">
        <f ca="1">OFFSET(values!R$49,$D244,0)</f>
        <v>0</v>
      </c>
      <c r="H244" s="36">
        <f ca="1">OFFSET(values!S$49,$D244,0)</f>
        <v>0</v>
      </c>
      <c r="J244" s="37">
        <f>IF(ISERROR(HLOOKUP(C244,'exogenous demand adjustment'!$N$2:$V$31,30,FALSE)),J243,HLOOKUP(C244,'exogenous demand adjustment'!$N$2:$V$31,30,FALSE))</f>
        <v>88564.805154617483</v>
      </c>
      <c r="K244" s="37">
        <f>IF(ISERROR(HLOOKUP(C244,'exogenous demand adjustment'!$C$2:$K$31,30,FALSE)),K243,HLOOKUP(C244,'exogenous demand adjustment'!$C$2:$K$31,30,FALSE))</f>
        <v>86251.302507230372</v>
      </c>
      <c r="L244" s="37">
        <f>IF(ISERROR(HLOOKUP(C244,'exogenous demand adjustment'!$N$2:$V$51,50,FALSE)),L243,HLOOKUP(C244,'exogenous demand adjustment'!$N$2:$V$51,50,FALSE))</f>
        <v>22638.38032286919</v>
      </c>
      <c r="M244" s="37">
        <f>IF(ISERROR(HLOOKUP(C244,'exogenous demand adjustment'!$C$2:$K$51,50,FALSE)),M243,HLOOKUP(C244,'exogenous demand adjustment'!$C$2:$K$51,50,FALSE))</f>
        <v>7241.4702573916347</v>
      </c>
      <c r="O244" s="37">
        <f t="shared" ca="1" si="24"/>
        <v>0</v>
      </c>
      <c r="P244" s="37">
        <f t="shared" ca="1" si="21"/>
        <v>0</v>
      </c>
      <c r="Q244" s="37">
        <f t="shared" ca="1" si="22"/>
        <v>0</v>
      </c>
      <c r="R244" s="37">
        <f t="shared" ca="1" si="23"/>
        <v>0</v>
      </c>
      <c r="T244" s="39">
        <f t="shared" ca="1" si="25"/>
        <v>0</v>
      </c>
    </row>
    <row r="245" spans="3:20">
      <c r="C245">
        <f t="shared" si="26"/>
        <v>2031</v>
      </c>
      <c r="D245">
        <f t="shared" si="27"/>
        <v>11</v>
      </c>
      <c r="E245" s="36">
        <f ca="1">OFFSET(values!P$49,$D245,0)</f>
        <v>0</v>
      </c>
      <c r="F245" s="36">
        <f ca="1">OFFSET(values!Q$49,$D245,0)</f>
        <v>0</v>
      </c>
      <c r="G245" s="36">
        <f ca="1">OFFSET(values!R$49,$D245,0)</f>
        <v>0</v>
      </c>
      <c r="H245" s="36">
        <f ca="1">OFFSET(values!S$49,$D245,0)</f>
        <v>0</v>
      </c>
      <c r="J245" s="37">
        <f>IF(ISERROR(HLOOKUP(C245,'exogenous demand adjustment'!$N$2:$V$31,30,FALSE)),J244,HLOOKUP(C245,'exogenous demand adjustment'!$N$2:$V$31,30,FALSE))</f>
        <v>88564.805154617483</v>
      </c>
      <c r="K245" s="37">
        <f>IF(ISERROR(HLOOKUP(C245,'exogenous demand adjustment'!$C$2:$K$31,30,FALSE)),K244,HLOOKUP(C245,'exogenous demand adjustment'!$C$2:$K$31,30,FALSE))</f>
        <v>86251.302507230372</v>
      </c>
      <c r="L245" s="37">
        <f>IF(ISERROR(HLOOKUP(C245,'exogenous demand adjustment'!$N$2:$V$51,50,FALSE)),L244,HLOOKUP(C245,'exogenous demand adjustment'!$N$2:$V$51,50,FALSE))</f>
        <v>22638.38032286919</v>
      </c>
      <c r="M245" s="37">
        <f>IF(ISERROR(HLOOKUP(C245,'exogenous demand adjustment'!$C$2:$K$51,50,FALSE)),M244,HLOOKUP(C245,'exogenous demand adjustment'!$C$2:$K$51,50,FALSE))</f>
        <v>7241.4702573916347</v>
      </c>
      <c r="O245" s="37">
        <f t="shared" ca="1" si="24"/>
        <v>0</v>
      </c>
      <c r="P245" s="37">
        <f t="shared" ca="1" si="21"/>
        <v>0</v>
      </c>
      <c r="Q245" s="37">
        <f t="shared" ca="1" si="22"/>
        <v>0</v>
      </c>
      <c r="R245" s="37">
        <f t="shared" ca="1" si="23"/>
        <v>0</v>
      </c>
      <c r="T245" s="39">
        <f t="shared" ca="1" si="25"/>
        <v>0</v>
      </c>
    </row>
    <row r="246" spans="3:20">
      <c r="C246">
        <f t="shared" si="26"/>
        <v>2031</v>
      </c>
      <c r="D246">
        <f t="shared" si="27"/>
        <v>12</v>
      </c>
      <c r="E246" s="36">
        <f ca="1">OFFSET(values!P$49,$D246,0)</f>
        <v>0</v>
      </c>
      <c r="F246" s="36">
        <f ca="1">OFFSET(values!Q$49,$D246,0)</f>
        <v>0.89855072463768115</v>
      </c>
      <c r="G246" s="36">
        <f ca="1">OFFSET(values!R$49,$D246,0)</f>
        <v>0</v>
      </c>
      <c r="H246" s="36">
        <f ca="1">OFFSET(values!S$49,$D246,0)</f>
        <v>0.86131386861313863</v>
      </c>
      <c r="J246" s="37">
        <f>IF(ISERROR(HLOOKUP(C246,'exogenous demand adjustment'!$N$2:$V$31,30,FALSE)),J245,HLOOKUP(C246,'exogenous demand adjustment'!$N$2:$V$31,30,FALSE))</f>
        <v>88564.805154617483</v>
      </c>
      <c r="K246" s="37">
        <f>IF(ISERROR(HLOOKUP(C246,'exogenous demand adjustment'!$C$2:$K$31,30,FALSE)),K245,HLOOKUP(C246,'exogenous demand adjustment'!$C$2:$K$31,30,FALSE))</f>
        <v>86251.302507230372</v>
      </c>
      <c r="L246" s="37">
        <f>IF(ISERROR(HLOOKUP(C246,'exogenous demand adjustment'!$N$2:$V$51,50,FALSE)),L245,HLOOKUP(C246,'exogenous demand adjustment'!$N$2:$V$51,50,FALSE))</f>
        <v>22638.38032286919</v>
      </c>
      <c r="M246" s="37">
        <f>IF(ISERROR(HLOOKUP(C246,'exogenous demand adjustment'!$C$2:$K$51,50,FALSE)),M245,HLOOKUP(C246,'exogenous demand adjustment'!$C$2:$K$51,50,FALSE))</f>
        <v>7241.4702573916347</v>
      </c>
      <c r="O246" s="37">
        <f t="shared" ca="1" si="24"/>
        <v>0</v>
      </c>
      <c r="P246" s="37">
        <f t="shared" ca="1" si="21"/>
        <v>77.501170368815693</v>
      </c>
      <c r="Q246" s="37">
        <f t="shared" ca="1" si="22"/>
        <v>0</v>
      </c>
      <c r="R246" s="37">
        <f t="shared" ca="1" si="23"/>
        <v>6.23717876184097</v>
      </c>
      <c r="T246" s="39">
        <f t="shared" ca="1" si="25"/>
        <v>-84</v>
      </c>
    </row>
    <row r="247" spans="3:20">
      <c r="C247">
        <f t="shared" si="26"/>
        <v>2032</v>
      </c>
      <c r="D247">
        <f t="shared" si="27"/>
        <v>1</v>
      </c>
      <c r="E247" s="36">
        <f ca="1">OFFSET(values!P$49,$D247,0)</f>
        <v>0</v>
      </c>
      <c r="F247" s="36">
        <f ca="1">OFFSET(values!Q$49,$D247,0)</f>
        <v>1</v>
      </c>
      <c r="G247" s="36">
        <f ca="1">OFFSET(values!R$49,$D247,0)</f>
        <v>0</v>
      </c>
      <c r="H247" s="36">
        <f ca="1">OFFSET(values!S$49,$D247,0)</f>
        <v>1</v>
      </c>
      <c r="J247" s="37">
        <f>IF(ISERROR(HLOOKUP(C247,'exogenous demand adjustment'!$N$2:$V$31,30,FALSE)),J246,HLOOKUP(C247,'exogenous demand adjustment'!$N$2:$V$31,30,FALSE))</f>
        <v>88564.805154617483</v>
      </c>
      <c r="K247" s="37">
        <f>IF(ISERROR(HLOOKUP(C247,'exogenous demand adjustment'!$C$2:$K$31,30,FALSE)),K246,HLOOKUP(C247,'exogenous demand adjustment'!$C$2:$K$31,30,FALSE))</f>
        <v>86251.302507230372</v>
      </c>
      <c r="L247" s="37">
        <f>IF(ISERROR(HLOOKUP(C247,'exogenous demand adjustment'!$N$2:$V$51,50,FALSE)),L246,HLOOKUP(C247,'exogenous demand adjustment'!$N$2:$V$51,50,FALSE))</f>
        <v>22638.38032286919</v>
      </c>
      <c r="M247" s="37">
        <f>IF(ISERROR(HLOOKUP(C247,'exogenous demand adjustment'!$C$2:$K$51,50,FALSE)),M246,HLOOKUP(C247,'exogenous demand adjustment'!$C$2:$K$51,50,FALSE))</f>
        <v>7241.4702573916347</v>
      </c>
      <c r="O247" s="37">
        <f t="shared" ca="1" si="24"/>
        <v>0</v>
      </c>
      <c r="P247" s="37">
        <f t="shared" ca="1" si="21"/>
        <v>86.251302507230378</v>
      </c>
      <c r="Q247" s="37">
        <f t="shared" ca="1" si="22"/>
        <v>0</v>
      </c>
      <c r="R247" s="37">
        <f t="shared" ca="1" si="23"/>
        <v>7.2414702573916347</v>
      </c>
      <c r="T247" s="39">
        <f t="shared" ca="1" si="25"/>
        <v>-93</v>
      </c>
    </row>
    <row r="248" spans="3:20">
      <c r="C248">
        <f t="shared" si="26"/>
        <v>2032</v>
      </c>
      <c r="D248">
        <f t="shared" si="27"/>
        <v>2</v>
      </c>
      <c r="E248" s="36">
        <f ca="1">OFFSET(values!P$49,$D248,0)</f>
        <v>0</v>
      </c>
      <c r="F248" s="36">
        <f ca="1">OFFSET(values!Q$49,$D248,0)</f>
        <v>0.75362318840579712</v>
      </c>
      <c r="G248" s="36">
        <f ca="1">OFFSET(values!R$49,$D248,0)</f>
        <v>0</v>
      </c>
      <c r="H248" s="36">
        <f ca="1">OFFSET(values!S$49,$D248,0)</f>
        <v>0.67883211678832112</v>
      </c>
      <c r="J248" s="37">
        <f>IF(ISERROR(HLOOKUP(C248,'exogenous demand adjustment'!$N$2:$V$31,30,FALSE)),J247,HLOOKUP(C248,'exogenous demand adjustment'!$N$2:$V$31,30,FALSE))</f>
        <v>88564.805154617483</v>
      </c>
      <c r="K248" s="37">
        <f>IF(ISERROR(HLOOKUP(C248,'exogenous demand adjustment'!$C$2:$K$31,30,FALSE)),K247,HLOOKUP(C248,'exogenous demand adjustment'!$C$2:$K$31,30,FALSE))</f>
        <v>86251.302507230372</v>
      </c>
      <c r="L248" s="37">
        <f>IF(ISERROR(HLOOKUP(C248,'exogenous demand adjustment'!$N$2:$V$51,50,FALSE)),L247,HLOOKUP(C248,'exogenous demand adjustment'!$N$2:$V$51,50,FALSE))</f>
        <v>22638.38032286919</v>
      </c>
      <c r="M248" s="37">
        <f>IF(ISERROR(HLOOKUP(C248,'exogenous demand adjustment'!$C$2:$K$51,50,FALSE)),M247,HLOOKUP(C248,'exogenous demand adjustment'!$C$2:$K$51,50,FALSE))</f>
        <v>7241.4702573916347</v>
      </c>
      <c r="O248" s="37">
        <f t="shared" ca="1" si="24"/>
        <v>0</v>
      </c>
      <c r="P248" s="37">
        <f t="shared" ca="1" si="21"/>
        <v>65.00098159965188</v>
      </c>
      <c r="Q248" s="37">
        <f t="shared" ca="1" si="22"/>
        <v>0</v>
      </c>
      <c r="R248" s="37">
        <f t="shared" ca="1" si="23"/>
        <v>4.9157425834848318</v>
      </c>
      <c r="T248" s="39">
        <f t="shared" ca="1" si="25"/>
        <v>-70</v>
      </c>
    </row>
    <row r="249" spans="3:20">
      <c r="C249">
        <f t="shared" si="26"/>
        <v>2032</v>
      </c>
      <c r="D249">
        <f t="shared" si="27"/>
        <v>3</v>
      </c>
      <c r="E249" s="36">
        <f ca="1">OFFSET(values!P$49,$D249,0)</f>
        <v>0</v>
      </c>
      <c r="F249" s="36">
        <f ca="1">OFFSET(values!Q$49,$D249,0)</f>
        <v>0</v>
      </c>
      <c r="G249" s="36">
        <f ca="1">OFFSET(values!R$49,$D249,0)</f>
        <v>0</v>
      </c>
      <c r="H249" s="36">
        <f ca="1">OFFSET(values!S$49,$D249,0)</f>
        <v>0</v>
      </c>
      <c r="J249" s="37">
        <f>IF(ISERROR(HLOOKUP(C249,'exogenous demand adjustment'!$N$2:$V$31,30,FALSE)),J248,HLOOKUP(C249,'exogenous demand adjustment'!$N$2:$V$31,30,FALSE))</f>
        <v>88564.805154617483</v>
      </c>
      <c r="K249" s="37">
        <f>IF(ISERROR(HLOOKUP(C249,'exogenous demand adjustment'!$C$2:$K$31,30,FALSE)),K248,HLOOKUP(C249,'exogenous demand adjustment'!$C$2:$K$31,30,FALSE))</f>
        <v>86251.302507230372</v>
      </c>
      <c r="L249" s="37">
        <f>IF(ISERROR(HLOOKUP(C249,'exogenous demand adjustment'!$N$2:$V$51,50,FALSE)),L248,HLOOKUP(C249,'exogenous demand adjustment'!$N$2:$V$51,50,FALSE))</f>
        <v>22638.38032286919</v>
      </c>
      <c r="M249" s="37">
        <f>IF(ISERROR(HLOOKUP(C249,'exogenous demand adjustment'!$C$2:$K$51,50,FALSE)),M248,HLOOKUP(C249,'exogenous demand adjustment'!$C$2:$K$51,50,FALSE))</f>
        <v>7241.4702573916347</v>
      </c>
      <c r="O249" s="37">
        <f t="shared" ca="1" si="24"/>
        <v>0</v>
      </c>
      <c r="P249" s="37">
        <f t="shared" ca="1" si="21"/>
        <v>0</v>
      </c>
      <c r="Q249" s="37">
        <f t="shared" ca="1" si="22"/>
        <v>0</v>
      </c>
      <c r="R249" s="37">
        <f t="shared" ca="1" si="23"/>
        <v>0</v>
      </c>
      <c r="T249" s="39">
        <f t="shared" ca="1" si="25"/>
        <v>0</v>
      </c>
    </row>
    <row r="250" spans="3:20">
      <c r="C250">
        <f t="shared" si="26"/>
        <v>2032</v>
      </c>
      <c r="D250">
        <f t="shared" si="27"/>
        <v>4</v>
      </c>
      <c r="E250" s="36">
        <f ca="1">OFFSET(values!P$49,$D250,0)</f>
        <v>0</v>
      </c>
      <c r="F250" s="36">
        <f ca="1">OFFSET(values!Q$49,$D250,0)</f>
        <v>0</v>
      </c>
      <c r="G250" s="36">
        <f ca="1">OFFSET(values!R$49,$D250,0)</f>
        <v>0</v>
      </c>
      <c r="H250" s="36">
        <f ca="1">OFFSET(values!S$49,$D250,0)</f>
        <v>0</v>
      </c>
      <c r="J250" s="37">
        <f>IF(ISERROR(HLOOKUP(C250,'exogenous demand adjustment'!$N$2:$V$31,30,FALSE)),J249,HLOOKUP(C250,'exogenous demand adjustment'!$N$2:$V$31,30,FALSE))</f>
        <v>88564.805154617483</v>
      </c>
      <c r="K250" s="37">
        <f>IF(ISERROR(HLOOKUP(C250,'exogenous demand adjustment'!$C$2:$K$31,30,FALSE)),K249,HLOOKUP(C250,'exogenous demand adjustment'!$C$2:$K$31,30,FALSE))</f>
        <v>86251.302507230372</v>
      </c>
      <c r="L250" s="37">
        <f>IF(ISERROR(HLOOKUP(C250,'exogenous demand adjustment'!$N$2:$V$51,50,FALSE)),L249,HLOOKUP(C250,'exogenous demand adjustment'!$N$2:$V$51,50,FALSE))</f>
        <v>22638.38032286919</v>
      </c>
      <c r="M250" s="37">
        <f>IF(ISERROR(HLOOKUP(C250,'exogenous demand adjustment'!$C$2:$K$51,50,FALSE)),M249,HLOOKUP(C250,'exogenous demand adjustment'!$C$2:$K$51,50,FALSE))</f>
        <v>7241.4702573916347</v>
      </c>
      <c r="O250" s="37">
        <f t="shared" ca="1" si="24"/>
        <v>0</v>
      </c>
      <c r="P250" s="37">
        <f t="shared" ca="1" si="21"/>
        <v>0</v>
      </c>
      <c r="Q250" s="37">
        <f t="shared" ca="1" si="22"/>
        <v>0</v>
      </c>
      <c r="R250" s="37">
        <f t="shared" ca="1" si="23"/>
        <v>0</v>
      </c>
      <c r="T250" s="39">
        <f t="shared" ca="1" si="25"/>
        <v>0</v>
      </c>
    </row>
    <row r="251" spans="3:20">
      <c r="C251">
        <f t="shared" si="26"/>
        <v>2032</v>
      </c>
      <c r="D251">
        <f t="shared" si="27"/>
        <v>5</v>
      </c>
      <c r="E251" s="36">
        <f ca="1">OFFSET(values!P$49,$D251,0)</f>
        <v>0.58333333333333337</v>
      </c>
      <c r="F251" s="36">
        <f ca="1">OFFSET(values!Q$49,$D251,0)</f>
        <v>0</v>
      </c>
      <c r="G251" s="36">
        <f ca="1">OFFSET(values!R$49,$D251,0)</f>
        <v>0.65350877192982459</v>
      </c>
      <c r="H251" s="36">
        <f ca="1">OFFSET(values!S$49,$D251,0)</f>
        <v>0</v>
      </c>
      <c r="J251" s="37">
        <f>IF(ISERROR(HLOOKUP(C251,'exogenous demand adjustment'!$N$2:$V$31,30,FALSE)),J250,HLOOKUP(C251,'exogenous demand adjustment'!$N$2:$V$31,30,FALSE))</f>
        <v>88564.805154617483</v>
      </c>
      <c r="K251" s="37">
        <f>IF(ISERROR(HLOOKUP(C251,'exogenous demand adjustment'!$C$2:$K$31,30,FALSE)),K250,HLOOKUP(C251,'exogenous demand adjustment'!$C$2:$K$31,30,FALSE))</f>
        <v>86251.302507230372</v>
      </c>
      <c r="L251" s="37">
        <f>IF(ISERROR(HLOOKUP(C251,'exogenous demand adjustment'!$N$2:$V$51,50,FALSE)),L250,HLOOKUP(C251,'exogenous demand adjustment'!$N$2:$V$51,50,FALSE))</f>
        <v>22638.38032286919</v>
      </c>
      <c r="M251" s="37">
        <f>IF(ISERROR(HLOOKUP(C251,'exogenous demand adjustment'!$C$2:$K$51,50,FALSE)),M250,HLOOKUP(C251,'exogenous demand adjustment'!$C$2:$K$51,50,FALSE))</f>
        <v>7241.4702573916347</v>
      </c>
      <c r="O251" s="37">
        <f t="shared" ca="1" si="24"/>
        <v>51.662803006860202</v>
      </c>
      <c r="P251" s="37">
        <f t="shared" ca="1" si="21"/>
        <v>0</v>
      </c>
      <c r="Q251" s="37">
        <f t="shared" ca="1" si="22"/>
        <v>14.79438012327855</v>
      </c>
      <c r="R251" s="37">
        <f t="shared" ca="1" si="23"/>
        <v>0</v>
      </c>
      <c r="T251" s="39">
        <f t="shared" ca="1" si="25"/>
        <v>-66</v>
      </c>
    </row>
    <row r="252" spans="3:20">
      <c r="C252">
        <f t="shared" si="26"/>
        <v>2032</v>
      </c>
      <c r="D252">
        <f t="shared" si="27"/>
        <v>6</v>
      </c>
      <c r="E252" s="36">
        <f ca="1">OFFSET(values!P$49,$D252,0)</f>
        <v>0.91111111111111109</v>
      </c>
      <c r="F252" s="36">
        <f ca="1">OFFSET(values!Q$49,$D252,0)</f>
        <v>0</v>
      </c>
      <c r="G252" s="36">
        <f ca="1">OFFSET(values!R$49,$D252,0)</f>
        <v>0.92982456140350878</v>
      </c>
      <c r="H252" s="36">
        <f ca="1">OFFSET(values!S$49,$D252,0)</f>
        <v>0</v>
      </c>
      <c r="J252" s="37">
        <f>IF(ISERROR(HLOOKUP(C252,'exogenous demand adjustment'!$N$2:$V$31,30,FALSE)),J251,HLOOKUP(C252,'exogenous demand adjustment'!$N$2:$V$31,30,FALSE))</f>
        <v>88564.805154617483</v>
      </c>
      <c r="K252" s="37">
        <f>IF(ISERROR(HLOOKUP(C252,'exogenous demand adjustment'!$C$2:$K$31,30,FALSE)),K251,HLOOKUP(C252,'exogenous demand adjustment'!$C$2:$K$31,30,FALSE))</f>
        <v>86251.302507230372</v>
      </c>
      <c r="L252" s="37">
        <f>IF(ISERROR(HLOOKUP(C252,'exogenous demand adjustment'!$N$2:$V$51,50,FALSE)),L251,HLOOKUP(C252,'exogenous demand adjustment'!$N$2:$V$51,50,FALSE))</f>
        <v>22638.38032286919</v>
      </c>
      <c r="M252" s="37">
        <f>IF(ISERROR(HLOOKUP(C252,'exogenous demand adjustment'!$C$2:$K$51,50,FALSE)),M251,HLOOKUP(C252,'exogenous demand adjustment'!$C$2:$K$51,50,FALSE))</f>
        <v>7241.4702573916347</v>
      </c>
      <c r="O252" s="37">
        <f t="shared" ca="1" si="24"/>
        <v>80.692378029762594</v>
      </c>
      <c r="P252" s="37">
        <f t="shared" ca="1" si="21"/>
        <v>0</v>
      </c>
      <c r="Q252" s="37">
        <f t="shared" ca="1" si="22"/>
        <v>21.049722054597666</v>
      </c>
      <c r="R252" s="37">
        <f t="shared" ca="1" si="23"/>
        <v>0</v>
      </c>
      <c r="T252" s="39">
        <f t="shared" ca="1" si="25"/>
        <v>-102</v>
      </c>
    </row>
    <row r="253" spans="3:20">
      <c r="C253">
        <f t="shared" si="26"/>
        <v>2032</v>
      </c>
      <c r="D253">
        <f t="shared" si="27"/>
        <v>7</v>
      </c>
      <c r="E253" s="36">
        <f ca="1">OFFSET(values!P$49,$D253,0)</f>
        <v>1</v>
      </c>
      <c r="F253" s="36">
        <f ca="1">OFFSET(values!Q$49,$D253,0)</f>
        <v>0</v>
      </c>
      <c r="G253" s="36">
        <f ca="1">OFFSET(values!R$49,$D253,0)</f>
        <v>1</v>
      </c>
      <c r="H253" s="36">
        <f ca="1">OFFSET(values!S$49,$D253,0)</f>
        <v>0</v>
      </c>
      <c r="J253" s="37">
        <f>IF(ISERROR(HLOOKUP(C253,'exogenous demand adjustment'!$N$2:$V$31,30,FALSE)),J252,HLOOKUP(C253,'exogenous demand adjustment'!$N$2:$V$31,30,FALSE))</f>
        <v>88564.805154617483</v>
      </c>
      <c r="K253" s="37">
        <f>IF(ISERROR(HLOOKUP(C253,'exogenous demand adjustment'!$C$2:$K$31,30,FALSE)),K252,HLOOKUP(C253,'exogenous demand adjustment'!$C$2:$K$31,30,FALSE))</f>
        <v>86251.302507230372</v>
      </c>
      <c r="L253" s="37">
        <f>IF(ISERROR(HLOOKUP(C253,'exogenous demand adjustment'!$N$2:$V$51,50,FALSE)),L252,HLOOKUP(C253,'exogenous demand adjustment'!$N$2:$V$51,50,FALSE))</f>
        <v>22638.38032286919</v>
      </c>
      <c r="M253" s="37">
        <f>IF(ISERROR(HLOOKUP(C253,'exogenous demand adjustment'!$C$2:$K$51,50,FALSE)),M252,HLOOKUP(C253,'exogenous demand adjustment'!$C$2:$K$51,50,FALSE))</f>
        <v>7241.4702573916347</v>
      </c>
      <c r="O253" s="37">
        <f t="shared" ca="1" si="24"/>
        <v>88.564805154617488</v>
      </c>
      <c r="P253" s="37">
        <f t="shared" ca="1" si="21"/>
        <v>0</v>
      </c>
      <c r="Q253" s="37">
        <f t="shared" ca="1" si="22"/>
        <v>22.638380322869189</v>
      </c>
      <c r="R253" s="37">
        <f t="shared" ca="1" si="23"/>
        <v>0</v>
      </c>
      <c r="T253" s="39">
        <f t="shared" ca="1" si="25"/>
        <v>-111</v>
      </c>
    </row>
    <row r="254" spans="3:20">
      <c r="C254">
        <f t="shared" si="26"/>
        <v>2032</v>
      </c>
      <c r="D254">
        <f t="shared" si="27"/>
        <v>8</v>
      </c>
      <c r="E254" s="36">
        <f ca="1">OFFSET(values!P$49,$D254,0)</f>
        <v>0.96388888888888891</v>
      </c>
      <c r="F254" s="36">
        <f ca="1">OFFSET(values!Q$49,$D254,0)</f>
        <v>0</v>
      </c>
      <c r="G254" s="36">
        <f ca="1">OFFSET(values!R$49,$D254,0)</f>
        <v>0.97149122807017541</v>
      </c>
      <c r="H254" s="36">
        <f ca="1">OFFSET(values!S$49,$D254,0)</f>
        <v>0</v>
      </c>
      <c r="J254" s="37">
        <f>IF(ISERROR(HLOOKUP(C254,'exogenous demand adjustment'!$N$2:$V$31,30,FALSE)),J253,HLOOKUP(C254,'exogenous demand adjustment'!$N$2:$V$31,30,FALSE))</f>
        <v>88564.805154617483</v>
      </c>
      <c r="K254" s="37">
        <f>IF(ISERROR(HLOOKUP(C254,'exogenous demand adjustment'!$C$2:$K$31,30,FALSE)),K253,HLOOKUP(C254,'exogenous demand adjustment'!$C$2:$K$31,30,FALSE))</f>
        <v>86251.302507230372</v>
      </c>
      <c r="L254" s="37">
        <f>IF(ISERROR(HLOOKUP(C254,'exogenous demand adjustment'!$N$2:$V$51,50,FALSE)),L253,HLOOKUP(C254,'exogenous demand adjustment'!$N$2:$V$51,50,FALSE))</f>
        <v>22638.38032286919</v>
      </c>
      <c r="M254" s="37">
        <f>IF(ISERROR(HLOOKUP(C254,'exogenous demand adjustment'!$C$2:$K$51,50,FALSE)),M253,HLOOKUP(C254,'exogenous demand adjustment'!$C$2:$K$51,50,FALSE))</f>
        <v>7241.4702573916347</v>
      </c>
      <c r="O254" s="37">
        <f t="shared" ca="1" si="24"/>
        <v>85.366631635145183</v>
      </c>
      <c r="P254" s="37">
        <f t="shared" ca="1" si="21"/>
        <v>0</v>
      </c>
      <c r="Q254" s="37">
        <f t="shared" ca="1" si="22"/>
        <v>21.992987901383884</v>
      </c>
      <c r="R254" s="37">
        <f t="shared" ca="1" si="23"/>
        <v>0</v>
      </c>
      <c r="T254" s="39">
        <f t="shared" ca="1" si="25"/>
        <v>-107</v>
      </c>
    </row>
    <row r="255" spans="3:20">
      <c r="C255">
        <f t="shared" si="26"/>
        <v>2032</v>
      </c>
      <c r="D255">
        <f t="shared" si="27"/>
        <v>9</v>
      </c>
      <c r="E255" s="36">
        <f ca="1">OFFSET(values!P$49,$D255,0)</f>
        <v>0.7583333333333333</v>
      </c>
      <c r="F255" s="36">
        <f ca="1">OFFSET(values!Q$49,$D255,0)</f>
        <v>0</v>
      </c>
      <c r="G255" s="36">
        <f ca="1">OFFSET(values!R$49,$D255,0)</f>
        <v>0.80263157894736847</v>
      </c>
      <c r="H255" s="36">
        <f ca="1">OFFSET(values!S$49,$D255,0)</f>
        <v>0</v>
      </c>
      <c r="J255" s="37">
        <f>IF(ISERROR(HLOOKUP(C255,'exogenous demand adjustment'!$N$2:$V$31,30,FALSE)),J254,HLOOKUP(C255,'exogenous demand adjustment'!$N$2:$V$31,30,FALSE))</f>
        <v>88564.805154617483</v>
      </c>
      <c r="K255" s="37">
        <f>IF(ISERROR(HLOOKUP(C255,'exogenous demand adjustment'!$C$2:$K$31,30,FALSE)),K254,HLOOKUP(C255,'exogenous demand adjustment'!$C$2:$K$31,30,FALSE))</f>
        <v>86251.302507230372</v>
      </c>
      <c r="L255" s="37">
        <f>IF(ISERROR(HLOOKUP(C255,'exogenous demand adjustment'!$N$2:$V$51,50,FALSE)),L254,HLOOKUP(C255,'exogenous demand adjustment'!$N$2:$V$51,50,FALSE))</f>
        <v>22638.38032286919</v>
      </c>
      <c r="M255" s="37">
        <f>IF(ISERROR(HLOOKUP(C255,'exogenous demand adjustment'!$C$2:$K$51,50,FALSE)),M254,HLOOKUP(C255,'exogenous demand adjustment'!$C$2:$K$51,50,FALSE))</f>
        <v>7241.4702573916347</v>
      </c>
      <c r="O255" s="37">
        <f t="shared" ca="1" si="24"/>
        <v>67.161643908918251</v>
      </c>
      <c r="P255" s="37">
        <f t="shared" ca="1" si="21"/>
        <v>0</v>
      </c>
      <c r="Q255" s="37">
        <f t="shared" ca="1" si="22"/>
        <v>18.170278943355537</v>
      </c>
      <c r="R255" s="37">
        <f t="shared" ca="1" si="23"/>
        <v>0</v>
      </c>
      <c r="T255" s="39">
        <f t="shared" ca="1" si="25"/>
        <v>-85</v>
      </c>
    </row>
    <row r="256" spans="3:20">
      <c r="C256">
        <f t="shared" si="26"/>
        <v>2032</v>
      </c>
      <c r="D256">
        <f t="shared" si="27"/>
        <v>10</v>
      </c>
      <c r="E256" s="36">
        <f ca="1">OFFSET(values!P$49,$D256,0)</f>
        <v>0</v>
      </c>
      <c r="F256" s="36">
        <f ca="1">OFFSET(values!Q$49,$D256,0)</f>
        <v>0</v>
      </c>
      <c r="G256" s="36">
        <f ca="1">OFFSET(values!R$49,$D256,0)</f>
        <v>0</v>
      </c>
      <c r="H256" s="36">
        <f ca="1">OFFSET(values!S$49,$D256,0)</f>
        <v>0</v>
      </c>
      <c r="J256" s="37">
        <f>IF(ISERROR(HLOOKUP(C256,'exogenous demand adjustment'!$N$2:$V$31,30,FALSE)),J255,HLOOKUP(C256,'exogenous demand adjustment'!$N$2:$V$31,30,FALSE))</f>
        <v>88564.805154617483</v>
      </c>
      <c r="K256" s="37">
        <f>IF(ISERROR(HLOOKUP(C256,'exogenous demand adjustment'!$C$2:$K$31,30,FALSE)),K255,HLOOKUP(C256,'exogenous demand adjustment'!$C$2:$K$31,30,FALSE))</f>
        <v>86251.302507230372</v>
      </c>
      <c r="L256" s="37">
        <f>IF(ISERROR(HLOOKUP(C256,'exogenous demand adjustment'!$N$2:$V$51,50,FALSE)),L255,HLOOKUP(C256,'exogenous demand adjustment'!$N$2:$V$51,50,FALSE))</f>
        <v>22638.38032286919</v>
      </c>
      <c r="M256" s="37">
        <f>IF(ISERROR(HLOOKUP(C256,'exogenous demand adjustment'!$C$2:$K$51,50,FALSE)),M255,HLOOKUP(C256,'exogenous demand adjustment'!$C$2:$K$51,50,FALSE))</f>
        <v>7241.4702573916347</v>
      </c>
      <c r="O256" s="37">
        <f t="shared" ca="1" si="24"/>
        <v>0</v>
      </c>
      <c r="P256" s="37">
        <f t="shared" ca="1" si="21"/>
        <v>0</v>
      </c>
      <c r="Q256" s="37">
        <f t="shared" ca="1" si="22"/>
        <v>0</v>
      </c>
      <c r="R256" s="37">
        <f t="shared" ca="1" si="23"/>
        <v>0</v>
      </c>
      <c r="T256" s="39">
        <f t="shared" ca="1" si="25"/>
        <v>0</v>
      </c>
    </row>
    <row r="257" spans="3:20">
      <c r="C257">
        <f t="shared" si="26"/>
        <v>2032</v>
      </c>
      <c r="D257">
        <f t="shared" si="27"/>
        <v>11</v>
      </c>
      <c r="E257" s="36">
        <f ca="1">OFFSET(values!P$49,$D257,0)</f>
        <v>0</v>
      </c>
      <c r="F257" s="36">
        <f ca="1">OFFSET(values!Q$49,$D257,0)</f>
        <v>0</v>
      </c>
      <c r="G257" s="36">
        <f ca="1">OFFSET(values!R$49,$D257,0)</f>
        <v>0</v>
      </c>
      <c r="H257" s="36">
        <f ca="1">OFFSET(values!S$49,$D257,0)</f>
        <v>0</v>
      </c>
      <c r="J257" s="37">
        <f>IF(ISERROR(HLOOKUP(C257,'exogenous demand adjustment'!$N$2:$V$31,30,FALSE)),J256,HLOOKUP(C257,'exogenous demand adjustment'!$N$2:$V$31,30,FALSE))</f>
        <v>88564.805154617483</v>
      </c>
      <c r="K257" s="37">
        <f>IF(ISERROR(HLOOKUP(C257,'exogenous demand adjustment'!$C$2:$K$31,30,FALSE)),K256,HLOOKUP(C257,'exogenous demand adjustment'!$C$2:$K$31,30,FALSE))</f>
        <v>86251.302507230372</v>
      </c>
      <c r="L257" s="37">
        <f>IF(ISERROR(HLOOKUP(C257,'exogenous demand adjustment'!$N$2:$V$51,50,FALSE)),L256,HLOOKUP(C257,'exogenous demand adjustment'!$N$2:$V$51,50,FALSE))</f>
        <v>22638.38032286919</v>
      </c>
      <c r="M257" s="37">
        <f>IF(ISERROR(HLOOKUP(C257,'exogenous demand adjustment'!$C$2:$K$51,50,FALSE)),M256,HLOOKUP(C257,'exogenous demand adjustment'!$C$2:$K$51,50,FALSE))</f>
        <v>7241.4702573916347</v>
      </c>
      <c r="O257" s="37">
        <f t="shared" ca="1" si="24"/>
        <v>0</v>
      </c>
      <c r="P257" s="37">
        <f t="shared" ca="1" si="21"/>
        <v>0</v>
      </c>
      <c r="Q257" s="37">
        <f t="shared" ca="1" si="22"/>
        <v>0</v>
      </c>
      <c r="R257" s="37">
        <f t="shared" ca="1" si="23"/>
        <v>0</v>
      </c>
      <c r="T257" s="39">
        <f t="shared" ca="1" si="25"/>
        <v>0</v>
      </c>
    </row>
    <row r="258" spans="3:20">
      <c r="C258">
        <f t="shared" si="26"/>
        <v>2032</v>
      </c>
      <c r="D258">
        <f t="shared" si="27"/>
        <v>12</v>
      </c>
      <c r="E258" s="36">
        <f ca="1">OFFSET(values!P$49,$D258,0)</f>
        <v>0</v>
      </c>
      <c r="F258" s="36">
        <f ca="1">OFFSET(values!Q$49,$D258,0)</f>
        <v>0.89855072463768115</v>
      </c>
      <c r="G258" s="36">
        <f ca="1">OFFSET(values!R$49,$D258,0)</f>
        <v>0</v>
      </c>
      <c r="H258" s="36">
        <f ca="1">OFFSET(values!S$49,$D258,0)</f>
        <v>0.86131386861313863</v>
      </c>
      <c r="J258" s="37">
        <f>IF(ISERROR(HLOOKUP(C258,'exogenous demand adjustment'!$N$2:$V$31,30,FALSE)),J257,HLOOKUP(C258,'exogenous demand adjustment'!$N$2:$V$31,30,FALSE))</f>
        <v>88564.805154617483</v>
      </c>
      <c r="K258" s="37">
        <f>IF(ISERROR(HLOOKUP(C258,'exogenous demand adjustment'!$C$2:$K$31,30,FALSE)),K257,HLOOKUP(C258,'exogenous demand adjustment'!$C$2:$K$31,30,FALSE))</f>
        <v>86251.302507230372</v>
      </c>
      <c r="L258" s="37">
        <f>IF(ISERROR(HLOOKUP(C258,'exogenous demand adjustment'!$N$2:$V$51,50,FALSE)),L257,HLOOKUP(C258,'exogenous demand adjustment'!$N$2:$V$51,50,FALSE))</f>
        <v>22638.38032286919</v>
      </c>
      <c r="M258" s="37">
        <f>IF(ISERROR(HLOOKUP(C258,'exogenous demand adjustment'!$C$2:$K$51,50,FALSE)),M257,HLOOKUP(C258,'exogenous demand adjustment'!$C$2:$K$51,50,FALSE))</f>
        <v>7241.4702573916347</v>
      </c>
      <c r="O258" s="37">
        <f t="shared" ca="1" si="24"/>
        <v>0</v>
      </c>
      <c r="P258" s="37">
        <f t="shared" ca="1" si="21"/>
        <v>77.501170368815693</v>
      </c>
      <c r="Q258" s="37">
        <f t="shared" ca="1" si="22"/>
        <v>0</v>
      </c>
      <c r="R258" s="37">
        <f t="shared" ca="1" si="23"/>
        <v>6.23717876184097</v>
      </c>
      <c r="T258" s="39">
        <f t="shared" ca="1" si="25"/>
        <v>-84</v>
      </c>
    </row>
    <row r="259" spans="3:20">
      <c r="C259">
        <f t="shared" si="26"/>
        <v>2033</v>
      </c>
      <c r="D259">
        <f t="shared" si="27"/>
        <v>1</v>
      </c>
      <c r="E259" s="36">
        <f ca="1">OFFSET(values!P$49,$D259,0)</f>
        <v>0</v>
      </c>
      <c r="F259" s="36">
        <f ca="1">OFFSET(values!Q$49,$D259,0)</f>
        <v>1</v>
      </c>
      <c r="G259" s="36">
        <f ca="1">OFFSET(values!R$49,$D259,0)</f>
        <v>0</v>
      </c>
      <c r="H259" s="36">
        <f ca="1">OFFSET(values!S$49,$D259,0)</f>
        <v>1</v>
      </c>
      <c r="J259" s="37">
        <f>IF(ISERROR(HLOOKUP(C259,'exogenous demand adjustment'!$N$2:$V$31,30,FALSE)),J258,HLOOKUP(C259,'exogenous demand adjustment'!$N$2:$V$31,30,FALSE))</f>
        <v>88564.805154617483</v>
      </c>
      <c r="K259" s="37">
        <f>IF(ISERROR(HLOOKUP(C259,'exogenous demand adjustment'!$C$2:$K$31,30,FALSE)),K258,HLOOKUP(C259,'exogenous demand adjustment'!$C$2:$K$31,30,FALSE))</f>
        <v>86251.302507230372</v>
      </c>
      <c r="L259" s="37">
        <f>IF(ISERROR(HLOOKUP(C259,'exogenous demand adjustment'!$N$2:$V$51,50,FALSE)),L258,HLOOKUP(C259,'exogenous demand adjustment'!$N$2:$V$51,50,FALSE))</f>
        <v>22638.38032286919</v>
      </c>
      <c r="M259" s="37">
        <f>IF(ISERROR(HLOOKUP(C259,'exogenous demand adjustment'!$C$2:$K$51,50,FALSE)),M258,HLOOKUP(C259,'exogenous demand adjustment'!$C$2:$K$51,50,FALSE))</f>
        <v>7241.4702573916347</v>
      </c>
      <c r="O259" s="37">
        <f t="shared" ca="1" si="24"/>
        <v>0</v>
      </c>
      <c r="P259" s="37">
        <f t="shared" ca="1" si="21"/>
        <v>86.251302507230378</v>
      </c>
      <c r="Q259" s="37">
        <f t="shared" ca="1" si="22"/>
        <v>0</v>
      </c>
      <c r="R259" s="37">
        <f t="shared" ca="1" si="23"/>
        <v>7.2414702573916347</v>
      </c>
      <c r="T259" s="39">
        <f t="shared" ca="1" si="25"/>
        <v>-93</v>
      </c>
    </row>
    <row r="260" spans="3:20">
      <c r="C260">
        <f t="shared" si="26"/>
        <v>2033</v>
      </c>
      <c r="D260">
        <f t="shared" si="27"/>
        <v>2</v>
      </c>
      <c r="E260" s="36">
        <f ca="1">OFFSET(values!P$49,$D260,0)</f>
        <v>0</v>
      </c>
      <c r="F260" s="36">
        <f ca="1">OFFSET(values!Q$49,$D260,0)</f>
        <v>0.75362318840579712</v>
      </c>
      <c r="G260" s="36">
        <f ca="1">OFFSET(values!R$49,$D260,0)</f>
        <v>0</v>
      </c>
      <c r="H260" s="36">
        <f ca="1">OFFSET(values!S$49,$D260,0)</f>
        <v>0.67883211678832112</v>
      </c>
      <c r="J260" s="37">
        <f>IF(ISERROR(HLOOKUP(C260,'exogenous demand adjustment'!$N$2:$V$31,30,FALSE)),J259,HLOOKUP(C260,'exogenous demand adjustment'!$N$2:$V$31,30,FALSE))</f>
        <v>88564.805154617483</v>
      </c>
      <c r="K260" s="37">
        <f>IF(ISERROR(HLOOKUP(C260,'exogenous demand adjustment'!$C$2:$K$31,30,FALSE)),K259,HLOOKUP(C260,'exogenous demand adjustment'!$C$2:$K$31,30,FALSE))</f>
        <v>86251.302507230372</v>
      </c>
      <c r="L260" s="37">
        <f>IF(ISERROR(HLOOKUP(C260,'exogenous demand adjustment'!$N$2:$V$51,50,FALSE)),L259,HLOOKUP(C260,'exogenous demand adjustment'!$N$2:$V$51,50,FALSE))</f>
        <v>22638.38032286919</v>
      </c>
      <c r="M260" s="37">
        <f>IF(ISERROR(HLOOKUP(C260,'exogenous demand adjustment'!$C$2:$K$51,50,FALSE)),M259,HLOOKUP(C260,'exogenous demand adjustment'!$C$2:$K$51,50,FALSE))</f>
        <v>7241.4702573916347</v>
      </c>
      <c r="O260" s="37">
        <f t="shared" ca="1" si="24"/>
        <v>0</v>
      </c>
      <c r="P260" s="37">
        <f t="shared" ca="1" si="21"/>
        <v>65.00098159965188</v>
      </c>
      <c r="Q260" s="37">
        <f t="shared" ca="1" si="22"/>
        <v>0</v>
      </c>
      <c r="R260" s="37">
        <f t="shared" ca="1" si="23"/>
        <v>4.9157425834848318</v>
      </c>
      <c r="T260" s="39">
        <f t="shared" ca="1" si="25"/>
        <v>-70</v>
      </c>
    </row>
    <row r="261" spans="3:20">
      <c r="C261">
        <f t="shared" si="26"/>
        <v>2033</v>
      </c>
      <c r="D261">
        <f t="shared" si="27"/>
        <v>3</v>
      </c>
      <c r="E261" s="36">
        <f ca="1">OFFSET(values!P$49,$D261,0)</f>
        <v>0</v>
      </c>
      <c r="F261" s="36">
        <f ca="1">OFFSET(values!Q$49,$D261,0)</f>
        <v>0</v>
      </c>
      <c r="G261" s="36">
        <f ca="1">OFFSET(values!R$49,$D261,0)</f>
        <v>0</v>
      </c>
      <c r="H261" s="36">
        <f ca="1">OFFSET(values!S$49,$D261,0)</f>
        <v>0</v>
      </c>
      <c r="J261" s="37">
        <f>IF(ISERROR(HLOOKUP(C261,'exogenous demand adjustment'!$N$2:$V$31,30,FALSE)),J260,HLOOKUP(C261,'exogenous demand adjustment'!$N$2:$V$31,30,FALSE))</f>
        <v>88564.805154617483</v>
      </c>
      <c r="K261" s="37">
        <f>IF(ISERROR(HLOOKUP(C261,'exogenous demand adjustment'!$C$2:$K$31,30,FALSE)),K260,HLOOKUP(C261,'exogenous demand adjustment'!$C$2:$K$31,30,FALSE))</f>
        <v>86251.302507230372</v>
      </c>
      <c r="L261" s="37">
        <f>IF(ISERROR(HLOOKUP(C261,'exogenous demand adjustment'!$N$2:$V$51,50,FALSE)),L260,HLOOKUP(C261,'exogenous demand adjustment'!$N$2:$V$51,50,FALSE))</f>
        <v>22638.38032286919</v>
      </c>
      <c r="M261" s="37">
        <f>IF(ISERROR(HLOOKUP(C261,'exogenous demand adjustment'!$C$2:$K$51,50,FALSE)),M260,HLOOKUP(C261,'exogenous demand adjustment'!$C$2:$K$51,50,FALSE))</f>
        <v>7241.4702573916347</v>
      </c>
      <c r="O261" s="37">
        <f t="shared" ca="1" si="24"/>
        <v>0</v>
      </c>
      <c r="P261" s="37">
        <f t="shared" ca="1" si="21"/>
        <v>0</v>
      </c>
      <c r="Q261" s="37">
        <f t="shared" ca="1" si="22"/>
        <v>0</v>
      </c>
      <c r="R261" s="37">
        <f t="shared" ca="1" si="23"/>
        <v>0</v>
      </c>
      <c r="T261" s="39">
        <f t="shared" ca="1" si="25"/>
        <v>0</v>
      </c>
    </row>
    <row r="262" spans="3:20">
      <c r="C262">
        <f t="shared" si="26"/>
        <v>2033</v>
      </c>
      <c r="D262">
        <f t="shared" si="27"/>
        <v>4</v>
      </c>
      <c r="E262" s="36">
        <f ca="1">OFFSET(values!P$49,$D262,0)</f>
        <v>0</v>
      </c>
      <c r="F262" s="36">
        <f ca="1">OFFSET(values!Q$49,$D262,0)</f>
        <v>0</v>
      </c>
      <c r="G262" s="36">
        <f ca="1">OFFSET(values!R$49,$D262,0)</f>
        <v>0</v>
      </c>
      <c r="H262" s="36">
        <f ca="1">OFFSET(values!S$49,$D262,0)</f>
        <v>0</v>
      </c>
      <c r="J262" s="37">
        <f>IF(ISERROR(HLOOKUP(C262,'exogenous demand adjustment'!$N$2:$V$31,30,FALSE)),J261,HLOOKUP(C262,'exogenous demand adjustment'!$N$2:$V$31,30,FALSE))</f>
        <v>88564.805154617483</v>
      </c>
      <c r="K262" s="37">
        <f>IF(ISERROR(HLOOKUP(C262,'exogenous demand adjustment'!$C$2:$K$31,30,FALSE)),K261,HLOOKUP(C262,'exogenous demand adjustment'!$C$2:$K$31,30,FALSE))</f>
        <v>86251.302507230372</v>
      </c>
      <c r="L262" s="37">
        <f>IF(ISERROR(HLOOKUP(C262,'exogenous demand adjustment'!$N$2:$V$51,50,FALSE)),L261,HLOOKUP(C262,'exogenous demand adjustment'!$N$2:$V$51,50,FALSE))</f>
        <v>22638.38032286919</v>
      </c>
      <c r="M262" s="37">
        <f>IF(ISERROR(HLOOKUP(C262,'exogenous demand adjustment'!$C$2:$K$51,50,FALSE)),M261,HLOOKUP(C262,'exogenous demand adjustment'!$C$2:$K$51,50,FALSE))</f>
        <v>7241.4702573916347</v>
      </c>
      <c r="O262" s="37">
        <f t="shared" ca="1" si="24"/>
        <v>0</v>
      </c>
      <c r="P262" s="37">
        <f t="shared" ca="1" si="21"/>
        <v>0</v>
      </c>
      <c r="Q262" s="37">
        <f t="shared" ca="1" si="22"/>
        <v>0</v>
      </c>
      <c r="R262" s="37">
        <f t="shared" ca="1" si="23"/>
        <v>0</v>
      </c>
      <c r="T262" s="39">
        <f t="shared" ca="1" si="25"/>
        <v>0</v>
      </c>
    </row>
    <row r="263" spans="3:20">
      <c r="C263">
        <f t="shared" si="26"/>
        <v>2033</v>
      </c>
      <c r="D263">
        <f t="shared" si="27"/>
        <v>5</v>
      </c>
      <c r="E263" s="36">
        <f ca="1">OFFSET(values!P$49,$D263,0)</f>
        <v>0.58333333333333337</v>
      </c>
      <c r="F263" s="36">
        <f ca="1">OFFSET(values!Q$49,$D263,0)</f>
        <v>0</v>
      </c>
      <c r="G263" s="36">
        <f ca="1">OFFSET(values!R$49,$D263,0)</f>
        <v>0.65350877192982459</v>
      </c>
      <c r="H263" s="36">
        <f ca="1">OFFSET(values!S$49,$D263,0)</f>
        <v>0</v>
      </c>
      <c r="J263" s="37">
        <f>IF(ISERROR(HLOOKUP(C263,'exogenous demand adjustment'!$N$2:$V$31,30,FALSE)),J262,HLOOKUP(C263,'exogenous demand adjustment'!$N$2:$V$31,30,FALSE))</f>
        <v>88564.805154617483</v>
      </c>
      <c r="K263" s="37">
        <f>IF(ISERROR(HLOOKUP(C263,'exogenous demand adjustment'!$C$2:$K$31,30,FALSE)),K262,HLOOKUP(C263,'exogenous demand adjustment'!$C$2:$K$31,30,FALSE))</f>
        <v>86251.302507230372</v>
      </c>
      <c r="L263" s="37">
        <f>IF(ISERROR(HLOOKUP(C263,'exogenous demand adjustment'!$N$2:$V$51,50,FALSE)),L262,HLOOKUP(C263,'exogenous demand adjustment'!$N$2:$V$51,50,FALSE))</f>
        <v>22638.38032286919</v>
      </c>
      <c r="M263" s="37">
        <f>IF(ISERROR(HLOOKUP(C263,'exogenous demand adjustment'!$C$2:$K$51,50,FALSE)),M262,HLOOKUP(C263,'exogenous demand adjustment'!$C$2:$K$51,50,FALSE))</f>
        <v>7241.4702573916347</v>
      </c>
      <c r="O263" s="37">
        <f t="shared" ca="1" si="24"/>
        <v>51.662803006860202</v>
      </c>
      <c r="P263" s="37">
        <f t="shared" ref="P263:P318" ca="1" si="28">F263*K263/1000</f>
        <v>0</v>
      </c>
      <c r="Q263" s="37">
        <f t="shared" ref="Q263:Q318" ca="1" si="29">G263*L263/1000</f>
        <v>14.79438012327855</v>
      </c>
      <c r="R263" s="37">
        <f t="shared" ref="R263:R318" ca="1" si="30">H263*M263/1000</f>
        <v>0</v>
      </c>
      <c r="T263" s="39">
        <f t="shared" ca="1" si="25"/>
        <v>-66</v>
      </c>
    </row>
    <row r="264" spans="3:20">
      <c r="C264">
        <f t="shared" si="26"/>
        <v>2033</v>
      </c>
      <c r="D264">
        <f t="shared" si="27"/>
        <v>6</v>
      </c>
      <c r="E264" s="36">
        <f ca="1">OFFSET(values!P$49,$D264,0)</f>
        <v>0.91111111111111109</v>
      </c>
      <c r="F264" s="36">
        <f ca="1">OFFSET(values!Q$49,$D264,0)</f>
        <v>0</v>
      </c>
      <c r="G264" s="36">
        <f ca="1">OFFSET(values!R$49,$D264,0)</f>
        <v>0.92982456140350878</v>
      </c>
      <c r="H264" s="36">
        <f ca="1">OFFSET(values!S$49,$D264,0)</f>
        <v>0</v>
      </c>
      <c r="J264" s="37">
        <f>IF(ISERROR(HLOOKUP(C264,'exogenous demand adjustment'!$N$2:$V$31,30,FALSE)),J263,HLOOKUP(C264,'exogenous demand adjustment'!$N$2:$V$31,30,FALSE))</f>
        <v>88564.805154617483</v>
      </c>
      <c r="K264" s="37">
        <f>IF(ISERROR(HLOOKUP(C264,'exogenous demand adjustment'!$C$2:$K$31,30,FALSE)),K263,HLOOKUP(C264,'exogenous demand adjustment'!$C$2:$K$31,30,FALSE))</f>
        <v>86251.302507230372</v>
      </c>
      <c r="L264" s="37">
        <f>IF(ISERROR(HLOOKUP(C264,'exogenous demand adjustment'!$N$2:$V$51,50,FALSE)),L263,HLOOKUP(C264,'exogenous demand adjustment'!$N$2:$V$51,50,FALSE))</f>
        <v>22638.38032286919</v>
      </c>
      <c r="M264" s="37">
        <f>IF(ISERROR(HLOOKUP(C264,'exogenous demand adjustment'!$C$2:$K$51,50,FALSE)),M263,HLOOKUP(C264,'exogenous demand adjustment'!$C$2:$K$51,50,FALSE))</f>
        <v>7241.4702573916347</v>
      </c>
      <c r="O264" s="37">
        <f t="shared" ref="O264:O318" ca="1" si="31">E264*J264/1000</f>
        <v>80.692378029762594</v>
      </c>
      <c r="P264" s="37">
        <f t="shared" ca="1" si="28"/>
        <v>0</v>
      </c>
      <c r="Q264" s="37">
        <f t="shared" ca="1" si="29"/>
        <v>21.049722054597666</v>
      </c>
      <c r="R264" s="37">
        <f t="shared" ca="1" si="30"/>
        <v>0</v>
      </c>
      <c r="T264" s="39">
        <f t="shared" ref="T264:T318" ca="1" si="32">-ROUND(SUM(O264:R264),0)</f>
        <v>-102</v>
      </c>
    </row>
    <row r="265" spans="3:20">
      <c r="C265">
        <f t="shared" ref="C265:C318" si="33">IF(D265=1,C264+1,C264)</f>
        <v>2033</v>
      </c>
      <c r="D265">
        <f t="shared" ref="D265:D318" si="34">IF(D264=12,1,D264+1)</f>
        <v>7</v>
      </c>
      <c r="E265" s="36">
        <f ca="1">OFFSET(values!P$49,$D265,0)</f>
        <v>1</v>
      </c>
      <c r="F265" s="36">
        <f ca="1">OFFSET(values!Q$49,$D265,0)</f>
        <v>0</v>
      </c>
      <c r="G265" s="36">
        <f ca="1">OFFSET(values!R$49,$D265,0)</f>
        <v>1</v>
      </c>
      <c r="H265" s="36">
        <f ca="1">OFFSET(values!S$49,$D265,0)</f>
        <v>0</v>
      </c>
      <c r="J265" s="37">
        <f>IF(ISERROR(HLOOKUP(C265,'exogenous demand adjustment'!$N$2:$V$31,30,FALSE)),J264,HLOOKUP(C265,'exogenous demand adjustment'!$N$2:$V$31,30,FALSE))</f>
        <v>88564.805154617483</v>
      </c>
      <c r="K265" s="37">
        <f>IF(ISERROR(HLOOKUP(C265,'exogenous demand adjustment'!$C$2:$K$31,30,FALSE)),K264,HLOOKUP(C265,'exogenous demand adjustment'!$C$2:$K$31,30,FALSE))</f>
        <v>86251.302507230372</v>
      </c>
      <c r="L265" s="37">
        <f>IF(ISERROR(HLOOKUP(C265,'exogenous demand adjustment'!$N$2:$V$51,50,FALSE)),L264,HLOOKUP(C265,'exogenous demand adjustment'!$N$2:$V$51,50,FALSE))</f>
        <v>22638.38032286919</v>
      </c>
      <c r="M265" s="37">
        <f>IF(ISERROR(HLOOKUP(C265,'exogenous demand adjustment'!$C$2:$K$51,50,FALSE)),M264,HLOOKUP(C265,'exogenous demand adjustment'!$C$2:$K$51,50,FALSE))</f>
        <v>7241.4702573916347</v>
      </c>
      <c r="O265" s="37">
        <f t="shared" ca="1" si="31"/>
        <v>88.564805154617488</v>
      </c>
      <c r="P265" s="37">
        <f t="shared" ca="1" si="28"/>
        <v>0</v>
      </c>
      <c r="Q265" s="37">
        <f t="shared" ca="1" si="29"/>
        <v>22.638380322869189</v>
      </c>
      <c r="R265" s="37">
        <f t="shared" ca="1" si="30"/>
        <v>0</v>
      </c>
      <c r="T265" s="39">
        <f t="shared" ca="1" si="32"/>
        <v>-111</v>
      </c>
    </row>
    <row r="266" spans="3:20">
      <c r="C266">
        <f t="shared" si="33"/>
        <v>2033</v>
      </c>
      <c r="D266">
        <f t="shared" si="34"/>
        <v>8</v>
      </c>
      <c r="E266" s="36">
        <f ca="1">OFFSET(values!P$49,$D266,0)</f>
        <v>0.96388888888888891</v>
      </c>
      <c r="F266" s="36">
        <f ca="1">OFFSET(values!Q$49,$D266,0)</f>
        <v>0</v>
      </c>
      <c r="G266" s="36">
        <f ca="1">OFFSET(values!R$49,$D266,0)</f>
        <v>0.97149122807017541</v>
      </c>
      <c r="H266" s="36">
        <f ca="1">OFFSET(values!S$49,$D266,0)</f>
        <v>0</v>
      </c>
      <c r="J266" s="37">
        <f>IF(ISERROR(HLOOKUP(C266,'exogenous demand adjustment'!$N$2:$V$31,30,FALSE)),J265,HLOOKUP(C266,'exogenous demand adjustment'!$N$2:$V$31,30,FALSE))</f>
        <v>88564.805154617483</v>
      </c>
      <c r="K266" s="37">
        <f>IF(ISERROR(HLOOKUP(C266,'exogenous demand adjustment'!$C$2:$K$31,30,FALSE)),K265,HLOOKUP(C266,'exogenous demand adjustment'!$C$2:$K$31,30,FALSE))</f>
        <v>86251.302507230372</v>
      </c>
      <c r="L266" s="37">
        <f>IF(ISERROR(HLOOKUP(C266,'exogenous demand adjustment'!$N$2:$V$51,50,FALSE)),L265,HLOOKUP(C266,'exogenous demand adjustment'!$N$2:$V$51,50,FALSE))</f>
        <v>22638.38032286919</v>
      </c>
      <c r="M266" s="37">
        <f>IF(ISERROR(HLOOKUP(C266,'exogenous demand adjustment'!$C$2:$K$51,50,FALSE)),M265,HLOOKUP(C266,'exogenous demand adjustment'!$C$2:$K$51,50,FALSE))</f>
        <v>7241.4702573916347</v>
      </c>
      <c r="O266" s="37">
        <f t="shared" ca="1" si="31"/>
        <v>85.366631635145183</v>
      </c>
      <c r="P266" s="37">
        <f t="shared" ca="1" si="28"/>
        <v>0</v>
      </c>
      <c r="Q266" s="37">
        <f t="shared" ca="1" si="29"/>
        <v>21.992987901383884</v>
      </c>
      <c r="R266" s="37">
        <f t="shared" ca="1" si="30"/>
        <v>0</v>
      </c>
      <c r="T266" s="39">
        <f t="shared" ca="1" si="32"/>
        <v>-107</v>
      </c>
    </row>
    <row r="267" spans="3:20">
      <c r="C267">
        <f t="shared" si="33"/>
        <v>2033</v>
      </c>
      <c r="D267">
        <f t="shared" si="34"/>
        <v>9</v>
      </c>
      <c r="E267" s="36">
        <f ca="1">OFFSET(values!P$49,$D267,0)</f>
        <v>0.7583333333333333</v>
      </c>
      <c r="F267" s="36">
        <f ca="1">OFFSET(values!Q$49,$D267,0)</f>
        <v>0</v>
      </c>
      <c r="G267" s="36">
        <f ca="1">OFFSET(values!R$49,$D267,0)</f>
        <v>0.80263157894736847</v>
      </c>
      <c r="H267" s="36">
        <f ca="1">OFFSET(values!S$49,$D267,0)</f>
        <v>0</v>
      </c>
      <c r="J267" s="37">
        <f>IF(ISERROR(HLOOKUP(C267,'exogenous demand adjustment'!$N$2:$V$31,30,FALSE)),J266,HLOOKUP(C267,'exogenous demand adjustment'!$N$2:$V$31,30,FALSE))</f>
        <v>88564.805154617483</v>
      </c>
      <c r="K267" s="37">
        <f>IF(ISERROR(HLOOKUP(C267,'exogenous demand adjustment'!$C$2:$K$31,30,FALSE)),K266,HLOOKUP(C267,'exogenous demand adjustment'!$C$2:$K$31,30,FALSE))</f>
        <v>86251.302507230372</v>
      </c>
      <c r="L267" s="37">
        <f>IF(ISERROR(HLOOKUP(C267,'exogenous demand adjustment'!$N$2:$V$51,50,FALSE)),L266,HLOOKUP(C267,'exogenous demand adjustment'!$N$2:$V$51,50,FALSE))</f>
        <v>22638.38032286919</v>
      </c>
      <c r="M267" s="37">
        <f>IF(ISERROR(HLOOKUP(C267,'exogenous demand adjustment'!$C$2:$K$51,50,FALSE)),M266,HLOOKUP(C267,'exogenous demand adjustment'!$C$2:$K$51,50,FALSE))</f>
        <v>7241.4702573916347</v>
      </c>
      <c r="O267" s="37">
        <f t="shared" ca="1" si="31"/>
        <v>67.161643908918251</v>
      </c>
      <c r="P267" s="37">
        <f t="shared" ca="1" si="28"/>
        <v>0</v>
      </c>
      <c r="Q267" s="37">
        <f t="shared" ca="1" si="29"/>
        <v>18.170278943355537</v>
      </c>
      <c r="R267" s="37">
        <f t="shared" ca="1" si="30"/>
        <v>0</v>
      </c>
      <c r="T267" s="39">
        <f t="shared" ca="1" si="32"/>
        <v>-85</v>
      </c>
    </row>
    <row r="268" spans="3:20">
      <c r="C268">
        <f t="shared" si="33"/>
        <v>2033</v>
      </c>
      <c r="D268">
        <f t="shared" si="34"/>
        <v>10</v>
      </c>
      <c r="E268" s="36">
        <f ca="1">OFFSET(values!P$49,$D268,0)</f>
        <v>0</v>
      </c>
      <c r="F268" s="36">
        <f ca="1">OFFSET(values!Q$49,$D268,0)</f>
        <v>0</v>
      </c>
      <c r="G268" s="36">
        <f ca="1">OFFSET(values!R$49,$D268,0)</f>
        <v>0</v>
      </c>
      <c r="H268" s="36">
        <f ca="1">OFFSET(values!S$49,$D268,0)</f>
        <v>0</v>
      </c>
      <c r="J268" s="37">
        <f>IF(ISERROR(HLOOKUP(C268,'exogenous demand adjustment'!$N$2:$V$31,30,FALSE)),J267,HLOOKUP(C268,'exogenous demand adjustment'!$N$2:$V$31,30,FALSE))</f>
        <v>88564.805154617483</v>
      </c>
      <c r="K268" s="37">
        <f>IF(ISERROR(HLOOKUP(C268,'exogenous demand adjustment'!$C$2:$K$31,30,FALSE)),K267,HLOOKUP(C268,'exogenous demand adjustment'!$C$2:$K$31,30,FALSE))</f>
        <v>86251.302507230372</v>
      </c>
      <c r="L268" s="37">
        <f>IF(ISERROR(HLOOKUP(C268,'exogenous demand adjustment'!$N$2:$V$51,50,FALSE)),L267,HLOOKUP(C268,'exogenous demand adjustment'!$N$2:$V$51,50,FALSE))</f>
        <v>22638.38032286919</v>
      </c>
      <c r="M268" s="37">
        <f>IF(ISERROR(HLOOKUP(C268,'exogenous demand adjustment'!$C$2:$K$51,50,FALSE)),M267,HLOOKUP(C268,'exogenous demand adjustment'!$C$2:$K$51,50,FALSE))</f>
        <v>7241.4702573916347</v>
      </c>
      <c r="O268" s="37">
        <f t="shared" ca="1" si="31"/>
        <v>0</v>
      </c>
      <c r="P268" s="37">
        <f t="shared" ca="1" si="28"/>
        <v>0</v>
      </c>
      <c r="Q268" s="37">
        <f t="shared" ca="1" si="29"/>
        <v>0</v>
      </c>
      <c r="R268" s="37">
        <f t="shared" ca="1" si="30"/>
        <v>0</v>
      </c>
      <c r="T268" s="39">
        <f t="shared" ca="1" si="32"/>
        <v>0</v>
      </c>
    </row>
    <row r="269" spans="3:20">
      <c r="C269">
        <f t="shared" si="33"/>
        <v>2033</v>
      </c>
      <c r="D269">
        <f t="shared" si="34"/>
        <v>11</v>
      </c>
      <c r="E269" s="36">
        <f ca="1">OFFSET(values!P$49,$D269,0)</f>
        <v>0</v>
      </c>
      <c r="F269" s="36">
        <f ca="1">OFFSET(values!Q$49,$D269,0)</f>
        <v>0</v>
      </c>
      <c r="G269" s="36">
        <f ca="1">OFFSET(values!R$49,$D269,0)</f>
        <v>0</v>
      </c>
      <c r="H269" s="36">
        <f ca="1">OFFSET(values!S$49,$D269,0)</f>
        <v>0</v>
      </c>
      <c r="J269" s="37">
        <f>IF(ISERROR(HLOOKUP(C269,'exogenous demand adjustment'!$N$2:$V$31,30,FALSE)),J268,HLOOKUP(C269,'exogenous demand adjustment'!$N$2:$V$31,30,FALSE))</f>
        <v>88564.805154617483</v>
      </c>
      <c r="K269" s="37">
        <f>IF(ISERROR(HLOOKUP(C269,'exogenous demand adjustment'!$C$2:$K$31,30,FALSE)),K268,HLOOKUP(C269,'exogenous demand adjustment'!$C$2:$K$31,30,FALSE))</f>
        <v>86251.302507230372</v>
      </c>
      <c r="L269" s="37">
        <f>IF(ISERROR(HLOOKUP(C269,'exogenous demand adjustment'!$N$2:$V$51,50,FALSE)),L268,HLOOKUP(C269,'exogenous demand adjustment'!$N$2:$V$51,50,FALSE))</f>
        <v>22638.38032286919</v>
      </c>
      <c r="M269" s="37">
        <f>IF(ISERROR(HLOOKUP(C269,'exogenous demand adjustment'!$C$2:$K$51,50,FALSE)),M268,HLOOKUP(C269,'exogenous demand adjustment'!$C$2:$K$51,50,FALSE))</f>
        <v>7241.4702573916347</v>
      </c>
      <c r="O269" s="37">
        <f t="shared" ca="1" si="31"/>
        <v>0</v>
      </c>
      <c r="P269" s="37">
        <f t="shared" ca="1" si="28"/>
        <v>0</v>
      </c>
      <c r="Q269" s="37">
        <f t="shared" ca="1" si="29"/>
        <v>0</v>
      </c>
      <c r="R269" s="37">
        <f t="shared" ca="1" si="30"/>
        <v>0</v>
      </c>
      <c r="T269" s="39">
        <f t="shared" ca="1" si="32"/>
        <v>0</v>
      </c>
    </row>
    <row r="270" spans="3:20">
      <c r="C270">
        <f t="shared" si="33"/>
        <v>2033</v>
      </c>
      <c r="D270">
        <f t="shared" si="34"/>
        <v>12</v>
      </c>
      <c r="E270" s="36">
        <f ca="1">OFFSET(values!P$49,$D270,0)</f>
        <v>0</v>
      </c>
      <c r="F270" s="36">
        <f ca="1">OFFSET(values!Q$49,$D270,0)</f>
        <v>0.89855072463768115</v>
      </c>
      <c r="G270" s="36">
        <f ca="1">OFFSET(values!R$49,$D270,0)</f>
        <v>0</v>
      </c>
      <c r="H270" s="36">
        <f ca="1">OFFSET(values!S$49,$D270,0)</f>
        <v>0.86131386861313863</v>
      </c>
      <c r="J270" s="37">
        <f>IF(ISERROR(HLOOKUP(C270,'exogenous demand adjustment'!$N$2:$V$31,30,FALSE)),J269,HLOOKUP(C270,'exogenous demand adjustment'!$N$2:$V$31,30,FALSE))</f>
        <v>88564.805154617483</v>
      </c>
      <c r="K270" s="37">
        <f>IF(ISERROR(HLOOKUP(C270,'exogenous demand adjustment'!$C$2:$K$31,30,FALSE)),K269,HLOOKUP(C270,'exogenous demand adjustment'!$C$2:$K$31,30,FALSE))</f>
        <v>86251.302507230372</v>
      </c>
      <c r="L270" s="37">
        <f>IF(ISERROR(HLOOKUP(C270,'exogenous demand adjustment'!$N$2:$V$51,50,FALSE)),L269,HLOOKUP(C270,'exogenous demand adjustment'!$N$2:$V$51,50,FALSE))</f>
        <v>22638.38032286919</v>
      </c>
      <c r="M270" s="37">
        <f>IF(ISERROR(HLOOKUP(C270,'exogenous demand adjustment'!$C$2:$K$51,50,FALSE)),M269,HLOOKUP(C270,'exogenous demand adjustment'!$C$2:$K$51,50,FALSE))</f>
        <v>7241.4702573916347</v>
      </c>
      <c r="O270" s="37">
        <f t="shared" ca="1" si="31"/>
        <v>0</v>
      </c>
      <c r="P270" s="37">
        <f t="shared" ca="1" si="28"/>
        <v>77.501170368815693</v>
      </c>
      <c r="Q270" s="37">
        <f t="shared" ca="1" si="29"/>
        <v>0</v>
      </c>
      <c r="R270" s="37">
        <f t="shared" ca="1" si="30"/>
        <v>6.23717876184097</v>
      </c>
      <c r="T270" s="39">
        <f t="shared" ca="1" si="32"/>
        <v>-84</v>
      </c>
    </row>
    <row r="271" spans="3:20">
      <c r="C271">
        <f t="shared" si="33"/>
        <v>2034</v>
      </c>
      <c r="D271">
        <f t="shared" si="34"/>
        <v>1</v>
      </c>
      <c r="E271" s="36">
        <f ca="1">OFFSET(values!P$49,$D271,0)</f>
        <v>0</v>
      </c>
      <c r="F271" s="36">
        <f ca="1">OFFSET(values!Q$49,$D271,0)</f>
        <v>1</v>
      </c>
      <c r="G271" s="36">
        <f ca="1">OFFSET(values!R$49,$D271,0)</f>
        <v>0</v>
      </c>
      <c r="H271" s="36">
        <f ca="1">OFFSET(values!S$49,$D271,0)</f>
        <v>1</v>
      </c>
      <c r="J271" s="37">
        <f>IF(ISERROR(HLOOKUP(C271,'exogenous demand adjustment'!$N$2:$V$31,30,FALSE)),J270,HLOOKUP(C271,'exogenous demand adjustment'!$N$2:$V$31,30,FALSE))</f>
        <v>88564.805154617483</v>
      </c>
      <c r="K271" s="37">
        <f>IF(ISERROR(HLOOKUP(C271,'exogenous demand adjustment'!$C$2:$K$31,30,FALSE)),K270,HLOOKUP(C271,'exogenous demand adjustment'!$C$2:$K$31,30,FALSE))</f>
        <v>86251.302507230372</v>
      </c>
      <c r="L271" s="37">
        <f>IF(ISERROR(HLOOKUP(C271,'exogenous demand adjustment'!$N$2:$V$51,50,FALSE)),L270,HLOOKUP(C271,'exogenous demand adjustment'!$N$2:$V$51,50,FALSE))</f>
        <v>22638.38032286919</v>
      </c>
      <c r="M271" s="37">
        <f>IF(ISERROR(HLOOKUP(C271,'exogenous demand adjustment'!$C$2:$K$51,50,FALSE)),M270,HLOOKUP(C271,'exogenous demand adjustment'!$C$2:$K$51,50,FALSE))</f>
        <v>7241.4702573916347</v>
      </c>
      <c r="O271" s="37">
        <f t="shared" ca="1" si="31"/>
        <v>0</v>
      </c>
      <c r="P271" s="37">
        <f t="shared" ca="1" si="28"/>
        <v>86.251302507230378</v>
      </c>
      <c r="Q271" s="37">
        <f t="shared" ca="1" si="29"/>
        <v>0</v>
      </c>
      <c r="R271" s="37">
        <f t="shared" ca="1" si="30"/>
        <v>7.2414702573916347</v>
      </c>
      <c r="T271" s="39">
        <f t="shared" ca="1" si="32"/>
        <v>-93</v>
      </c>
    </row>
    <row r="272" spans="3:20">
      <c r="C272">
        <f t="shared" si="33"/>
        <v>2034</v>
      </c>
      <c r="D272">
        <f t="shared" si="34"/>
        <v>2</v>
      </c>
      <c r="E272" s="36">
        <f ca="1">OFFSET(values!P$49,$D272,0)</f>
        <v>0</v>
      </c>
      <c r="F272" s="36">
        <f ca="1">OFFSET(values!Q$49,$D272,0)</f>
        <v>0.75362318840579712</v>
      </c>
      <c r="G272" s="36">
        <f ca="1">OFFSET(values!R$49,$D272,0)</f>
        <v>0</v>
      </c>
      <c r="H272" s="36">
        <f ca="1">OFFSET(values!S$49,$D272,0)</f>
        <v>0.67883211678832112</v>
      </c>
      <c r="J272" s="37">
        <f>IF(ISERROR(HLOOKUP(C272,'exogenous demand adjustment'!$N$2:$V$31,30,FALSE)),J271,HLOOKUP(C272,'exogenous demand adjustment'!$N$2:$V$31,30,FALSE))</f>
        <v>88564.805154617483</v>
      </c>
      <c r="K272" s="37">
        <f>IF(ISERROR(HLOOKUP(C272,'exogenous demand adjustment'!$C$2:$K$31,30,FALSE)),K271,HLOOKUP(C272,'exogenous demand adjustment'!$C$2:$K$31,30,FALSE))</f>
        <v>86251.302507230372</v>
      </c>
      <c r="L272" s="37">
        <f>IF(ISERROR(HLOOKUP(C272,'exogenous demand adjustment'!$N$2:$V$51,50,FALSE)),L271,HLOOKUP(C272,'exogenous demand adjustment'!$N$2:$V$51,50,FALSE))</f>
        <v>22638.38032286919</v>
      </c>
      <c r="M272" s="37">
        <f>IF(ISERROR(HLOOKUP(C272,'exogenous demand adjustment'!$C$2:$K$51,50,FALSE)),M271,HLOOKUP(C272,'exogenous demand adjustment'!$C$2:$K$51,50,FALSE))</f>
        <v>7241.4702573916347</v>
      </c>
      <c r="O272" s="37">
        <f t="shared" ca="1" si="31"/>
        <v>0</v>
      </c>
      <c r="P272" s="37">
        <f t="shared" ca="1" si="28"/>
        <v>65.00098159965188</v>
      </c>
      <c r="Q272" s="37">
        <f t="shared" ca="1" si="29"/>
        <v>0</v>
      </c>
      <c r="R272" s="37">
        <f t="shared" ca="1" si="30"/>
        <v>4.9157425834848318</v>
      </c>
      <c r="T272" s="39">
        <f t="shared" ca="1" si="32"/>
        <v>-70</v>
      </c>
    </row>
    <row r="273" spans="3:20">
      <c r="C273">
        <f t="shared" si="33"/>
        <v>2034</v>
      </c>
      <c r="D273">
        <f t="shared" si="34"/>
        <v>3</v>
      </c>
      <c r="E273" s="36">
        <f ca="1">OFFSET(values!P$49,$D273,0)</f>
        <v>0</v>
      </c>
      <c r="F273" s="36">
        <f ca="1">OFFSET(values!Q$49,$D273,0)</f>
        <v>0</v>
      </c>
      <c r="G273" s="36">
        <f ca="1">OFFSET(values!R$49,$D273,0)</f>
        <v>0</v>
      </c>
      <c r="H273" s="36">
        <f ca="1">OFFSET(values!S$49,$D273,0)</f>
        <v>0</v>
      </c>
      <c r="J273" s="37">
        <f>IF(ISERROR(HLOOKUP(C273,'exogenous demand adjustment'!$N$2:$V$31,30,FALSE)),J272,HLOOKUP(C273,'exogenous demand adjustment'!$N$2:$V$31,30,FALSE))</f>
        <v>88564.805154617483</v>
      </c>
      <c r="K273" s="37">
        <f>IF(ISERROR(HLOOKUP(C273,'exogenous demand adjustment'!$C$2:$K$31,30,FALSE)),K272,HLOOKUP(C273,'exogenous demand adjustment'!$C$2:$K$31,30,FALSE))</f>
        <v>86251.302507230372</v>
      </c>
      <c r="L273" s="37">
        <f>IF(ISERROR(HLOOKUP(C273,'exogenous demand adjustment'!$N$2:$V$51,50,FALSE)),L272,HLOOKUP(C273,'exogenous demand adjustment'!$N$2:$V$51,50,FALSE))</f>
        <v>22638.38032286919</v>
      </c>
      <c r="M273" s="37">
        <f>IF(ISERROR(HLOOKUP(C273,'exogenous demand adjustment'!$C$2:$K$51,50,FALSE)),M272,HLOOKUP(C273,'exogenous demand adjustment'!$C$2:$K$51,50,FALSE))</f>
        <v>7241.4702573916347</v>
      </c>
      <c r="O273" s="37">
        <f t="shared" ca="1" si="31"/>
        <v>0</v>
      </c>
      <c r="P273" s="37">
        <f t="shared" ca="1" si="28"/>
        <v>0</v>
      </c>
      <c r="Q273" s="37">
        <f t="shared" ca="1" si="29"/>
        <v>0</v>
      </c>
      <c r="R273" s="37">
        <f t="shared" ca="1" si="30"/>
        <v>0</v>
      </c>
      <c r="T273" s="39">
        <f t="shared" ca="1" si="32"/>
        <v>0</v>
      </c>
    </row>
    <row r="274" spans="3:20">
      <c r="C274">
        <f t="shared" si="33"/>
        <v>2034</v>
      </c>
      <c r="D274">
        <f t="shared" si="34"/>
        <v>4</v>
      </c>
      <c r="E274" s="36">
        <f ca="1">OFFSET(values!P$49,$D274,0)</f>
        <v>0</v>
      </c>
      <c r="F274" s="36">
        <f ca="1">OFFSET(values!Q$49,$D274,0)</f>
        <v>0</v>
      </c>
      <c r="G274" s="36">
        <f ca="1">OFFSET(values!R$49,$D274,0)</f>
        <v>0</v>
      </c>
      <c r="H274" s="36">
        <f ca="1">OFFSET(values!S$49,$D274,0)</f>
        <v>0</v>
      </c>
      <c r="J274" s="37">
        <f>IF(ISERROR(HLOOKUP(C274,'exogenous demand adjustment'!$N$2:$V$31,30,FALSE)),J273,HLOOKUP(C274,'exogenous demand adjustment'!$N$2:$V$31,30,FALSE))</f>
        <v>88564.805154617483</v>
      </c>
      <c r="K274" s="37">
        <f>IF(ISERROR(HLOOKUP(C274,'exogenous demand adjustment'!$C$2:$K$31,30,FALSE)),K273,HLOOKUP(C274,'exogenous demand adjustment'!$C$2:$K$31,30,FALSE))</f>
        <v>86251.302507230372</v>
      </c>
      <c r="L274" s="37">
        <f>IF(ISERROR(HLOOKUP(C274,'exogenous demand adjustment'!$N$2:$V$51,50,FALSE)),L273,HLOOKUP(C274,'exogenous demand adjustment'!$N$2:$V$51,50,FALSE))</f>
        <v>22638.38032286919</v>
      </c>
      <c r="M274" s="37">
        <f>IF(ISERROR(HLOOKUP(C274,'exogenous demand adjustment'!$C$2:$K$51,50,FALSE)),M273,HLOOKUP(C274,'exogenous demand adjustment'!$C$2:$K$51,50,FALSE))</f>
        <v>7241.4702573916347</v>
      </c>
      <c r="O274" s="37">
        <f t="shared" ca="1" si="31"/>
        <v>0</v>
      </c>
      <c r="P274" s="37">
        <f t="shared" ca="1" si="28"/>
        <v>0</v>
      </c>
      <c r="Q274" s="37">
        <f t="shared" ca="1" si="29"/>
        <v>0</v>
      </c>
      <c r="R274" s="37">
        <f t="shared" ca="1" si="30"/>
        <v>0</v>
      </c>
      <c r="T274" s="39">
        <f t="shared" ca="1" si="32"/>
        <v>0</v>
      </c>
    </row>
    <row r="275" spans="3:20">
      <c r="C275">
        <f t="shared" si="33"/>
        <v>2034</v>
      </c>
      <c r="D275">
        <f t="shared" si="34"/>
        <v>5</v>
      </c>
      <c r="E275" s="36">
        <f ca="1">OFFSET(values!P$49,$D275,0)</f>
        <v>0.58333333333333337</v>
      </c>
      <c r="F275" s="36">
        <f ca="1">OFFSET(values!Q$49,$D275,0)</f>
        <v>0</v>
      </c>
      <c r="G275" s="36">
        <f ca="1">OFFSET(values!R$49,$D275,0)</f>
        <v>0.65350877192982459</v>
      </c>
      <c r="H275" s="36">
        <f ca="1">OFFSET(values!S$49,$D275,0)</f>
        <v>0</v>
      </c>
      <c r="J275" s="37">
        <f>IF(ISERROR(HLOOKUP(C275,'exogenous demand adjustment'!$N$2:$V$31,30,FALSE)),J274,HLOOKUP(C275,'exogenous demand adjustment'!$N$2:$V$31,30,FALSE))</f>
        <v>88564.805154617483</v>
      </c>
      <c r="K275" s="37">
        <f>IF(ISERROR(HLOOKUP(C275,'exogenous demand adjustment'!$C$2:$K$31,30,FALSE)),K274,HLOOKUP(C275,'exogenous demand adjustment'!$C$2:$K$31,30,FALSE))</f>
        <v>86251.302507230372</v>
      </c>
      <c r="L275" s="37">
        <f>IF(ISERROR(HLOOKUP(C275,'exogenous demand adjustment'!$N$2:$V$51,50,FALSE)),L274,HLOOKUP(C275,'exogenous demand adjustment'!$N$2:$V$51,50,FALSE))</f>
        <v>22638.38032286919</v>
      </c>
      <c r="M275" s="37">
        <f>IF(ISERROR(HLOOKUP(C275,'exogenous demand adjustment'!$C$2:$K$51,50,FALSE)),M274,HLOOKUP(C275,'exogenous demand adjustment'!$C$2:$K$51,50,FALSE))</f>
        <v>7241.4702573916347</v>
      </c>
      <c r="O275" s="37">
        <f t="shared" ca="1" si="31"/>
        <v>51.662803006860202</v>
      </c>
      <c r="P275" s="37">
        <f t="shared" ca="1" si="28"/>
        <v>0</v>
      </c>
      <c r="Q275" s="37">
        <f t="shared" ca="1" si="29"/>
        <v>14.79438012327855</v>
      </c>
      <c r="R275" s="37">
        <f t="shared" ca="1" si="30"/>
        <v>0</v>
      </c>
      <c r="T275" s="39">
        <f t="shared" ca="1" si="32"/>
        <v>-66</v>
      </c>
    </row>
    <row r="276" spans="3:20">
      <c r="C276">
        <f t="shared" si="33"/>
        <v>2034</v>
      </c>
      <c r="D276">
        <f t="shared" si="34"/>
        <v>6</v>
      </c>
      <c r="E276" s="36">
        <f ca="1">OFFSET(values!P$49,$D276,0)</f>
        <v>0.91111111111111109</v>
      </c>
      <c r="F276" s="36">
        <f ca="1">OFFSET(values!Q$49,$D276,0)</f>
        <v>0</v>
      </c>
      <c r="G276" s="36">
        <f ca="1">OFFSET(values!R$49,$D276,0)</f>
        <v>0.92982456140350878</v>
      </c>
      <c r="H276" s="36">
        <f ca="1">OFFSET(values!S$49,$D276,0)</f>
        <v>0</v>
      </c>
      <c r="J276" s="37">
        <f>IF(ISERROR(HLOOKUP(C276,'exogenous demand adjustment'!$N$2:$V$31,30,FALSE)),J275,HLOOKUP(C276,'exogenous demand adjustment'!$N$2:$V$31,30,FALSE))</f>
        <v>88564.805154617483</v>
      </c>
      <c r="K276" s="37">
        <f>IF(ISERROR(HLOOKUP(C276,'exogenous demand adjustment'!$C$2:$K$31,30,FALSE)),K275,HLOOKUP(C276,'exogenous demand adjustment'!$C$2:$K$31,30,FALSE))</f>
        <v>86251.302507230372</v>
      </c>
      <c r="L276" s="37">
        <f>IF(ISERROR(HLOOKUP(C276,'exogenous demand adjustment'!$N$2:$V$51,50,FALSE)),L275,HLOOKUP(C276,'exogenous demand adjustment'!$N$2:$V$51,50,FALSE))</f>
        <v>22638.38032286919</v>
      </c>
      <c r="M276" s="37">
        <f>IF(ISERROR(HLOOKUP(C276,'exogenous demand adjustment'!$C$2:$K$51,50,FALSE)),M275,HLOOKUP(C276,'exogenous demand adjustment'!$C$2:$K$51,50,FALSE))</f>
        <v>7241.4702573916347</v>
      </c>
      <c r="O276" s="37">
        <f t="shared" ca="1" si="31"/>
        <v>80.692378029762594</v>
      </c>
      <c r="P276" s="37">
        <f t="shared" ca="1" si="28"/>
        <v>0</v>
      </c>
      <c r="Q276" s="37">
        <f t="shared" ca="1" si="29"/>
        <v>21.049722054597666</v>
      </c>
      <c r="R276" s="37">
        <f t="shared" ca="1" si="30"/>
        <v>0</v>
      </c>
      <c r="T276" s="39">
        <f t="shared" ca="1" si="32"/>
        <v>-102</v>
      </c>
    </row>
    <row r="277" spans="3:20">
      <c r="C277">
        <f t="shared" si="33"/>
        <v>2034</v>
      </c>
      <c r="D277">
        <f t="shared" si="34"/>
        <v>7</v>
      </c>
      <c r="E277" s="36">
        <f ca="1">OFFSET(values!P$49,$D277,0)</f>
        <v>1</v>
      </c>
      <c r="F277" s="36">
        <f ca="1">OFFSET(values!Q$49,$D277,0)</f>
        <v>0</v>
      </c>
      <c r="G277" s="36">
        <f ca="1">OFFSET(values!R$49,$D277,0)</f>
        <v>1</v>
      </c>
      <c r="H277" s="36">
        <f ca="1">OFFSET(values!S$49,$D277,0)</f>
        <v>0</v>
      </c>
      <c r="J277" s="37">
        <f>IF(ISERROR(HLOOKUP(C277,'exogenous demand adjustment'!$N$2:$V$31,30,FALSE)),J276,HLOOKUP(C277,'exogenous demand adjustment'!$N$2:$V$31,30,FALSE))</f>
        <v>88564.805154617483</v>
      </c>
      <c r="K277" s="37">
        <f>IF(ISERROR(HLOOKUP(C277,'exogenous demand adjustment'!$C$2:$K$31,30,FALSE)),K276,HLOOKUP(C277,'exogenous demand adjustment'!$C$2:$K$31,30,FALSE))</f>
        <v>86251.302507230372</v>
      </c>
      <c r="L277" s="37">
        <f>IF(ISERROR(HLOOKUP(C277,'exogenous demand adjustment'!$N$2:$V$51,50,FALSE)),L276,HLOOKUP(C277,'exogenous demand adjustment'!$N$2:$V$51,50,FALSE))</f>
        <v>22638.38032286919</v>
      </c>
      <c r="M277" s="37">
        <f>IF(ISERROR(HLOOKUP(C277,'exogenous demand adjustment'!$C$2:$K$51,50,FALSE)),M276,HLOOKUP(C277,'exogenous demand adjustment'!$C$2:$K$51,50,FALSE))</f>
        <v>7241.4702573916347</v>
      </c>
      <c r="O277" s="37">
        <f t="shared" ca="1" si="31"/>
        <v>88.564805154617488</v>
      </c>
      <c r="P277" s="37">
        <f t="shared" ca="1" si="28"/>
        <v>0</v>
      </c>
      <c r="Q277" s="37">
        <f t="shared" ca="1" si="29"/>
        <v>22.638380322869189</v>
      </c>
      <c r="R277" s="37">
        <f t="shared" ca="1" si="30"/>
        <v>0</v>
      </c>
      <c r="T277" s="39">
        <f t="shared" ca="1" si="32"/>
        <v>-111</v>
      </c>
    </row>
    <row r="278" spans="3:20">
      <c r="C278">
        <f t="shared" si="33"/>
        <v>2034</v>
      </c>
      <c r="D278">
        <f t="shared" si="34"/>
        <v>8</v>
      </c>
      <c r="E278" s="36">
        <f ca="1">OFFSET(values!P$49,$D278,0)</f>
        <v>0.96388888888888891</v>
      </c>
      <c r="F278" s="36">
        <f ca="1">OFFSET(values!Q$49,$D278,0)</f>
        <v>0</v>
      </c>
      <c r="G278" s="36">
        <f ca="1">OFFSET(values!R$49,$D278,0)</f>
        <v>0.97149122807017541</v>
      </c>
      <c r="H278" s="36">
        <f ca="1">OFFSET(values!S$49,$D278,0)</f>
        <v>0</v>
      </c>
      <c r="J278" s="37">
        <f>IF(ISERROR(HLOOKUP(C278,'exogenous demand adjustment'!$N$2:$V$31,30,FALSE)),J277,HLOOKUP(C278,'exogenous demand adjustment'!$N$2:$V$31,30,FALSE))</f>
        <v>88564.805154617483</v>
      </c>
      <c r="K278" s="37">
        <f>IF(ISERROR(HLOOKUP(C278,'exogenous demand adjustment'!$C$2:$K$31,30,FALSE)),K277,HLOOKUP(C278,'exogenous demand adjustment'!$C$2:$K$31,30,FALSE))</f>
        <v>86251.302507230372</v>
      </c>
      <c r="L278" s="37">
        <f>IF(ISERROR(HLOOKUP(C278,'exogenous demand adjustment'!$N$2:$V$51,50,FALSE)),L277,HLOOKUP(C278,'exogenous demand adjustment'!$N$2:$V$51,50,FALSE))</f>
        <v>22638.38032286919</v>
      </c>
      <c r="M278" s="37">
        <f>IF(ISERROR(HLOOKUP(C278,'exogenous demand adjustment'!$C$2:$K$51,50,FALSE)),M277,HLOOKUP(C278,'exogenous demand adjustment'!$C$2:$K$51,50,FALSE))</f>
        <v>7241.4702573916347</v>
      </c>
      <c r="O278" s="37">
        <f t="shared" ca="1" si="31"/>
        <v>85.366631635145183</v>
      </c>
      <c r="P278" s="37">
        <f t="shared" ca="1" si="28"/>
        <v>0</v>
      </c>
      <c r="Q278" s="37">
        <f t="shared" ca="1" si="29"/>
        <v>21.992987901383884</v>
      </c>
      <c r="R278" s="37">
        <f t="shared" ca="1" si="30"/>
        <v>0</v>
      </c>
      <c r="T278" s="39">
        <f t="shared" ca="1" si="32"/>
        <v>-107</v>
      </c>
    </row>
    <row r="279" spans="3:20">
      <c r="C279">
        <f t="shared" si="33"/>
        <v>2034</v>
      </c>
      <c r="D279">
        <f t="shared" si="34"/>
        <v>9</v>
      </c>
      <c r="E279" s="36">
        <f ca="1">OFFSET(values!P$49,$D279,0)</f>
        <v>0.7583333333333333</v>
      </c>
      <c r="F279" s="36">
        <f ca="1">OFFSET(values!Q$49,$D279,0)</f>
        <v>0</v>
      </c>
      <c r="G279" s="36">
        <f ca="1">OFFSET(values!R$49,$D279,0)</f>
        <v>0.80263157894736847</v>
      </c>
      <c r="H279" s="36">
        <f ca="1">OFFSET(values!S$49,$D279,0)</f>
        <v>0</v>
      </c>
      <c r="J279" s="37">
        <f>IF(ISERROR(HLOOKUP(C279,'exogenous demand adjustment'!$N$2:$V$31,30,FALSE)),J278,HLOOKUP(C279,'exogenous demand adjustment'!$N$2:$V$31,30,FALSE))</f>
        <v>88564.805154617483</v>
      </c>
      <c r="K279" s="37">
        <f>IF(ISERROR(HLOOKUP(C279,'exogenous demand adjustment'!$C$2:$K$31,30,FALSE)),K278,HLOOKUP(C279,'exogenous demand adjustment'!$C$2:$K$31,30,FALSE))</f>
        <v>86251.302507230372</v>
      </c>
      <c r="L279" s="37">
        <f>IF(ISERROR(HLOOKUP(C279,'exogenous demand adjustment'!$N$2:$V$51,50,FALSE)),L278,HLOOKUP(C279,'exogenous demand adjustment'!$N$2:$V$51,50,FALSE))</f>
        <v>22638.38032286919</v>
      </c>
      <c r="M279" s="37">
        <f>IF(ISERROR(HLOOKUP(C279,'exogenous demand adjustment'!$C$2:$K$51,50,FALSE)),M278,HLOOKUP(C279,'exogenous demand adjustment'!$C$2:$K$51,50,FALSE))</f>
        <v>7241.4702573916347</v>
      </c>
      <c r="O279" s="37">
        <f t="shared" ca="1" si="31"/>
        <v>67.161643908918251</v>
      </c>
      <c r="P279" s="37">
        <f t="shared" ca="1" si="28"/>
        <v>0</v>
      </c>
      <c r="Q279" s="37">
        <f t="shared" ca="1" si="29"/>
        <v>18.170278943355537</v>
      </c>
      <c r="R279" s="37">
        <f t="shared" ca="1" si="30"/>
        <v>0</v>
      </c>
      <c r="T279" s="39">
        <f t="shared" ca="1" si="32"/>
        <v>-85</v>
      </c>
    </row>
    <row r="280" spans="3:20">
      <c r="C280">
        <f t="shared" si="33"/>
        <v>2034</v>
      </c>
      <c r="D280">
        <f t="shared" si="34"/>
        <v>10</v>
      </c>
      <c r="E280" s="36">
        <f ca="1">OFFSET(values!P$49,$D280,0)</f>
        <v>0</v>
      </c>
      <c r="F280" s="36">
        <f ca="1">OFFSET(values!Q$49,$D280,0)</f>
        <v>0</v>
      </c>
      <c r="G280" s="36">
        <f ca="1">OFFSET(values!R$49,$D280,0)</f>
        <v>0</v>
      </c>
      <c r="H280" s="36">
        <f ca="1">OFFSET(values!S$49,$D280,0)</f>
        <v>0</v>
      </c>
      <c r="J280" s="37">
        <f>IF(ISERROR(HLOOKUP(C280,'exogenous demand adjustment'!$N$2:$V$31,30,FALSE)),J279,HLOOKUP(C280,'exogenous demand adjustment'!$N$2:$V$31,30,FALSE))</f>
        <v>88564.805154617483</v>
      </c>
      <c r="K280" s="37">
        <f>IF(ISERROR(HLOOKUP(C280,'exogenous demand adjustment'!$C$2:$K$31,30,FALSE)),K279,HLOOKUP(C280,'exogenous demand adjustment'!$C$2:$K$31,30,FALSE))</f>
        <v>86251.302507230372</v>
      </c>
      <c r="L280" s="37">
        <f>IF(ISERROR(HLOOKUP(C280,'exogenous demand adjustment'!$N$2:$V$51,50,FALSE)),L279,HLOOKUP(C280,'exogenous demand adjustment'!$N$2:$V$51,50,FALSE))</f>
        <v>22638.38032286919</v>
      </c>
      <c r="M280" s="37">
        <f>IF(ISERROR(HLOOKUP(C280,'exogenous demand adjustment'!$C$2:$K$51,50,FALSE)),M279,HLOOKUP(C280,'exogenous demand adjustment'!$C$2:$K$51,50,FALSE))</f>
        <v>7241.4702573916347</v>
      </c>
      <c r="O280" s="37">
        <f t="shared" ca="1" si="31"/>
        <v>0</v>
      </c>
      <c r="P280" s="37">
        <f t="shared" ca="1" si="28"/>
        <v>0</v>
      </c>
      <c r="Q280" s="37">
        <f t="shared" ca="1" si="29"/>
        <v>0</v>
      </c>
      <c r="R280" s="37">
        <f t="shared" ca="1" si="30"/>
        <v>0</v>
      </c>
      <c r="T280" s="39">
        <f t="shared" ca="1" si="32"/>
        <v>0</v>
      </c>
    </row>
    <row r="281" spans="3:20">
      <c r="C281">
        <f t="shared" si="33"/>
        <v>2034</v>
      </c>
      <c r="D281">
        <f t="shared" si="34"/>
        <v>11</v>
      </c>
      <c r="E281" s="36">
        <f ca="1">OFFSET(values!P$49,$D281,0)</f>
        <v>0</v>
      </c>
      <c r="F281" s="36">
        <f ca="1">OFFSET(values!Q$49,$D281,0)</f>
        <v>0</v>
      </c>
      <c r="G281" s="36">
        <f ca="1">OFFSET(values!R$49,$D281,0)</f>
        <v>0</v>
      </c>
      <c r="H281" s="36">
        <f ca="1">OFFSET(values!S$49,$D281,0)</f>
        <v>0</v>
      </c>
      <c r="J281" s="37">
        <f>IF(ISERROR(HLOOKUP(C281,'exogenous demand adjustment'!$N$2:$V$31,30,FALSE)),J280,HLOOKUP(C281,'exogenous demand adjustment'!$N$2:$V$31,30,FALSE))</f>
        <v>88564.805154617483</v>
      </c>
      <c r="K281" s="37">
        <f>IF(ISERROR(HLOOKUP(C281,'exogenous demand adjustment'!$C$2:$K$31,30,FALSE)),K280,HLOOKUP(C281,'exogenous demand adjustment'!$C$2:$K$31,30,FALSE))</f>
        <v>86251.302507230372</v>
      </c>
      <c r="L281" s="37">
        <f>IF(ISERROR(HLOOKUP(C281,'exogenous demand adjustment'!$N$2:$V$51,50,FALSE)),L280,HLOOKUP(C281,'exogenous demand adjustment'!$N$2:$V$51,50,FALSE))</f>
        <v>22638.38032286919</v>
      </c>
      <c r="M281" s="37">
        <f>IF(ISERROR(HLOOKUP(C281,'exogenous demand adjustment'!$C$2:$K$51,50,FALSE)),M280,HLOOKUP(C281,'exogenous demand adjustment'!$C$2:$K$51,50,FALSE))</f>
        <v>7241.4702573916347</v>
      </c>
      <c r="O281" s="37">
        <f t="shared" ca="1" si="31"/>
        <v>0</v>
      </c>
      <c r="P281" s="37">
        <f t="shared" ca="1" si="28"/>
        <v>0</v>
      </c>
      <c r="Q281" s="37">
        <f t="shared" ca="1" si="29"/>
        <v>0</v>
      </c>
      <c r="R281" s="37">
        <f t="shared" ca="1" si="30"/>
        <v>0</v>
      </c>
      <c r="T281" s="39">
        <f t="shared" ca="1" si="32"/>
        <v>0</v>
      </c>
    </row>
    <row r="282" spans="3:20">
      <c r="C282">
        <f t="shared" si="33"/>
        <v>2034</v>
      </c>
      <c r="D282">
        <f t="shared" si="34"/>
        <v>12</v>
      </c>
      <c r="E282" s="36">
        <f ca="1">OFFSET(values!P$49,$D282,0)</f>
        <v>0</v>
      </c>
      <c r="F282" s="36">
        <f ca="1">OFFSET(values!Q$49,$D282,0)</f>
        <v>0.89855072463768115</v>
      </c>
      <c r="G282" s="36">
        <f ca="1">OFFSET(values!R$49,$D282,0)</f>
        <v>0</v>
      </c>
      <c r="H282" s="36">
        <f ca="1">OFFSET(values!S$49,$D282,0)</f>
        <v>0.86131386861313863</v>
      </c>
      <c r="J282" s="37">
        <f>IF(ISERROR(HLOOKUP(C282,'exogenous demand adjustment'!$N$2:$V$31,30,FALSE)),J281,HLOOKUP(C282,'exogenous demand adjustment'!$N$2:$V$31,30,FALSE))</f>
        <v>88564.805154617483</v>
      </c>
      <c r="K282" s="37">
        <f>IF(ISERROR(HLOOKUP(C282,'exogenous demand adjustment'!$C$2:$K$31,30,FALSE)),K281,HLOOKUP(C282,'exogenous demand adjustment'!$C$2:$K$31,30,FALSE))</f>
        <v>86251.302507230372</v>
      </c>
      <c r="L282" s="37">
        <f>IF(ISERROR(HLOOKUP(C282,'exogenous demand adjustment'!$N$2:$V$51,50,FALSE)),L281,HLOOKUP(C282,'exogenous demand adjustment'!$N$2:$V$51,50,FALSE))</f>
        <v>22638.38032286919</v>
      </c>
      <c r="M282" s="37">
        <f>IF(ISERROR(HLOOKUP(C282,'exogenous demand adjustment'!$C$2:$K$51,50,FALSE)),M281,HLOOKUP(C282,'exogenous demand adjustment'!$C$2:$K$51,50,FALSE))</f>
        <v>7241.4702573916347</v>
      </c>
      <c r="O282" s="37">
        <f t="shared" ca="1" si="31"/>
        <v>0</v>
      </c>
      <c r="P282" s="37">
        <f t="shared" ca="1" si="28"/>
        <v>77.501170368815693</v>
      </c>
      <c r="Q282" s="37">
        <f t="shared" ca="1" si="29"/>
        <v>0</v>
      </c>
      <c r="R282" s="37">
        <f t="shared" ca="1" si="30"/>
        <v>6.23717876184097</v>
      </c>
      <c r="T282" s="39">
        <f t="shared" ca="1" si="32"/>
        <v>-84</v>
      </c>
    </row>
    <row r="283" spans="3:20">
      <c r="C283">
        <f t="shared" si="33"/>
        <v>2035</v>
      </c>
      <c r="D283">
        <f t="shared" si="34"/>
        <v>1</v>
      </c>
      <c r="E283" s="36">
        <f ca="1">OFFSET(values!P$49,$D283,0)</f>
        <v>0</v>
      </c>
      <c r="F283" s="36">
        <f ca="1">OFFSET(values!Q$49,$D283,0)</f>
        <v>1</v>
      </c>
      <c r="G283" s="36">
        <f ca="1">OFFSET(values!R$49,$D283,0)</f>
        <v>0</v>
      </c>
      <c r="H283" s="36">
        <f ca="1">OFFSET(values!S$49,$D283,0)</f>
        <v>1</v>
      </c>
      <c r="J283" s="37">
        <f>IF(ISERROR(HLOOKUP(C283,'exogenous demand adjustment'!$N$2:$V$31,30,FALSE)),J282,HLOOKUP(C283,'exogenous demand adjustment'!$N$2:$V$31,30,FALSE))</f>
        <v>88564.805154617483</v>
      </c>
      <c r="K283" s="37">
        <f>IF(ISERROR(HLOOKUP(C283,'exogenous demand adjustment'!$C$2:$K$31,30,FALSE)),K282,HLOOKUP(C283,'exogenous demand adjustment'!$C$2:$K$31,30,FALSE))</f>
        <v>86251.302507230372</v>
      </c>
      <c r="L283" s="37">
        <f>IF(ISERROR(HLOOKUP(C283,'exogenous demand adjustment'!$N$2:$V$51,50,FALSE)),L282,HLOOKUP(C283,'exogenous demand adjustment'!$N$2:$V$51,50,FALSE))</f>
        <v>22638.38032286919</v>
      </c>
      <c r="M283" s="37">
        <f>IF(ISERROR(HLOOKUP(C283,'exogenous demand adjustment'!$C$2:$K$51,50,FALSE)),M282,HLOOKUP(C283,'exogenous demand adjustment'!$C$2:$K$51,50,FALSE))</f>
        <v>7241.4702573916347</v>
      </c>
      <c r="O283" s="37">
        <f t="shared" ca="1" si="31"/>
        <v>0</v>
      </c>
      <c r="P283" s="37">
        <f t="shared" ca="1" si="28"/>
        <v>86.251302507230378</v>
      </c>
      <c r="Q283" s="37">
        <f t="shared" ca="1" si="29"/>
        <v>0</v>
      </c>
      <c r="R283" s="37">
        <f t="shared" ca="1" si="30"/>
        <v>7.2414702573916347</v>
      </c>
      <c r="T283" s="39">
        <f t="shared" ca="1" si="32"/>
        <v>-93</v>
      </c>
    </row>
    <row r="284" spans="3:20">
      <c r="C284">
        <f t="shared" si="33"/>
        <v>2035</v>
      </c>
      <c r="D284">
        <f t="shared" si="34"/>
        <v>2</v>
      </c>
      <c r="E284" s="36">
        <f ca="1">OFFSET(values!P$49,$D284,0)</f>
        <v>0</v>
      </c>
      <c r="F284" s="36">
        <f ca="1">OFFSET(values!Q$49,$D284,0)</f>
        <v>0.75362318840579712</v>
      </c>
      <c r="G284" s="36">
        <f ca="1">OFFSET(values!R$49,$D284,0)</f>
        <v>0</v>
      </c>
      <c r="H284" s="36">
        <f ca="1">OFFSET(values!S$49,$D284,0)</f>
        <v>0.67883211678832112</v>
      </c>
      <c r="J284" s="37">
        <f>IF(ISERROR(HLOOKUP(C284,'exogenous demand adjustment'!$N$2:$V$31,30,FALSE)),J283,HLOOKUP(C284,'exogenous demand adjustment'!$N$2:$V$31,30,FALSE))</f>
        <v>88564.805154617483</v>
      </c>
      <c r="K284" s="37">
        <f>IF(ISERROR(HLOOKUP(C284,'exogenous demand adjustment'!$C$2:$K$31,30,FALSE)),K283,HLOOKUP(C284,'exogenous demand adjustment'!$C$2:$K$31,30,FALSE))</f>
        <v>86251.302507230372</v>
      </c>
      <c r="L284" s="37">
        <f>IF(ISERROR(HLOOKUP(C284,'exogenous demand adjustment'!$N$2:$V$51,50,FALSE)),L283,HLOOKUP(C284,'exogenous demand adjustment'!$N$2:$V$51,50,FALSE))</f>
        <v>22638.38032286919</v>
      </c>
      <c r="M284" s="37">
        <f>IF(ISERROR(HLOOKUP(C284,'exogenous demand adjustment'!$C$2:$K$51,50,FALSE)),M283,HLOOKUP(C284,'exogenous demand adjustment'!$C$2:$K$51,50,FALSE))</f>
        <v>7241.4702573916347</v>
      </c>
      <c r="O284" s="37">
        <f t="shared" ca="1" si="31"/>
        <v>0</v>
      </c>
      <c r="P284" s="37">
        <f t="shared" ca="1" si="28"/>
        <v>65.00098159965188</v>
      </c>
      <c r="Q284" s="37">
        <f t="shared" ca="1" si="29"/>
        <v>0</v>
      </c>
      <c r="R284" s="37">
        <f t="shared" ca="1" si="30"/>
        <v>4.9157425834848318</v>
      </c>
      <c r="T284" s="39">
        <f t="shared" ca="1" si="32"/>
        <v>-70</v>
      </c>
    </row>
    <row r="285" spans="3:20">
      <c r="C285">
        <f t="shared" si="33"/>
        <v>2035</v>
      </c>
      <c r="D285">
        <f t="shared" si="34"/>
        <v>3</v>
      </c>
      <c r="E285" s="36">
        <f ca="1">OFFSET(values!P$49,$D285,0)</f>
        <v>0</v>
      </c>
      <c r="F285" s="36">
        <f ca="1">OFFSET(values!Q$49,$D285,0)</f>
        <v>0</v>
      </c>
      <c r="G285" s="36">
        <f ca="1">OFFSET(values!R$49,$D285,0)</f>
        <v>0</v>
      </c>
      <c r="H285" s="36">
        <f ca="1">OFFSET(values!S$49,$D285,0)</f>
        <v>0</v>
      </c>
      <c r="J285" s="37">
        <f>IF(ISERROR(HLOOKUP(C285,'exogenous demand adjustment'!$N$2:$V$31,30,FALSE)),J284,HLOOKUP(C285,'exogenous demand adjustment'!$N$2:$V$31,30,FALSE))</f>
        <v>88564.805154617483</v>
      </c>
      <c r="K285" s="37">
        <f>IF(ISERROR(HLOOKUP(C285,'exogenous demand adjustment'!$C$2:$K$31,30,FALSE)),K284,HLOOKUP(C285,'exogenous demand adjustment'!$C$2:$K$31,30,FALSE))</f>
        <v>86251.302507230372</v>
      </c>
      <c r="L285" s="37">
        <f>IF(ISERROR(HLOOKUP(C285,'exogenous demand adjustment'!$N$2:$V$51,50,FALSE)),L284,HLOOKUP(C285,'exogenous demand adjustment'!$N$2:$V$51,50,FALSE))</f>
        <v>22638.38032286919</v>
      </c>
      <c r="M285" s="37">
        <f>IF(ISERROR(HLOOKUP(C285,'exogenous demand adjustment'!$C$2:$K$51,50,FALSE)),M284,HLOOKUP(C285,'exogenous demand adjustment'!$C$2:$K$51,50,FALSE))</f>
        <v>7241.4702573916347</v>
      </c>
      <c r="O285" s="37">
        <f t="shared" ca="1" si="31"/>
        <v>0</v>
      </c>
      <c r="P285" s="37">
        <f t="shared" ca="1" si="28"/>
        <v>0</v>
      </c>
      <c r="Q285" s="37">
        <f t="shared" ca="1" si="29"/>
        <v>0</v>
      </c>
      <c r="R285" s="37">
        <f t="shared" ca="1" si="30"/>
        <v>0</v>
      </c>
      <c r="T285" s="39">
        <f t="shared" ca="1" si="32"/>
        <v>0</v>
      </c>
    </row>
    <row r="286" spans="3:20">
      <c r="C286">
        <f t="shared" si="33"/>
        <v>2035</v>
      </c>
      <c r="D286">
        <f t="shared" si="34"/>
        <v>4</v>
      </c>
      <c r="E286" s="36">
        <f ca="1">OFFSET(values!P$49,$D286,0)</f>
        <v>0</v>
      </c>
      <c r="F286" s="36">
        <f ca="1">OFFSET(values!Q$49,$D286,0)</f>
        <v>0</v>
      </c>
      <c r="G286" s="36">
        <f ca="1">OFFSET(values!R$49,$D286,0)</f>
        <v>0</v>
      </c>
      <c r="H286" s="36">
        <f ca="1">OFFSET(values!S$49,$D286,0)</f>
        <v>0</v>
      </c>
      <c r="J286" s="37">
        <f>IF(ISERROR(HLOOKUP(C286,'exogenous demand adjustment'!$N$2:$V$31,30,FALSE)),J285,HLOOKUP(C286,'exogenous demand adjustment'!$N$2:$V$31,30,FALSE))</f>
        <v>88564.805154617483</v>
      </c>
      <c r="K286" s="37">
        <f>IF(ISERROR(HLOOKUP(C286,'exogenous demand adjustment'!$C$2:$K$31,30,FALSE)),K285,HLOOKUP(C286,'exogenous demand adjustment'!$C$2:$K$31,30,FALSE))</f>
        <v>86251.302507230372</v>
      </c>
      <c r="L286" s="37">
        <f>IF(ISERROR(HLOOKUP(C286,'exogenous demand adjustment'!$N$2:$V$51,50,FALSE)),L285,HLOOKUP(C286,'exogenous demand adjustment'!$N$2:$V$51,50,FALSE))</f>
        <v>22638.38032286919</v>
      </c>
      <c r="M286" s="37">
        <f>IF(ISERROR(HLOOKUP(C286,'exogenous demand adjustment'!$C$2:$K$51,50,FALSE)),M285,HLOOKUP(C286,'exogenous demand adjustment'!$C$2:$K$51,50,FALSE))</f>
        <v>7241.4702573916347</v>
      </c>
      <c r="O286" s="37">
        <f t="shared" ca="1" si="31"/>
        <v>0</v>
      </c>
      <c r="P286" s="37">
        <f t="shared" ca="1" si="28"/>
        <v>0</v>
      </c>
      <c r="Q286" s="37">
        <f t="shared" ca="1" si="29"/>
        <v>0</v>
      </c>
      <c r="R286" s="37">
        <f t="shared" ca="1" si="30"/>
        <v>0</v>
      </c>
      <c r="T286" s="39">
        <f t="shared" ca="1" si="32"/>
        <v>0</v>
      </c>
    </row>
    <row r="287" spans="3:20">
      <c r="C287">
        <f t="shared" si="33"/>
        <v>2035</v>
      </c>
      <c r="D287">
        <f t="shared" si="34"/>
        <v>5</v>
      </c>
      <c r="E287" s="36">
        <f ca="1">OFFSET(values!P$49,$D287,0)</f>
        <v>0.58333333333333337</v>
      </c>
      <c r="F287" s="36">
        <f ca="1">OFFSET(values!Q$49,$D287,0)</f>
        <v>0</v>
      </c>
      <c r="G287" s="36">
        <f ca="1">OFFSET(values!R$49,$D287,0)</f>
        <v>0.65350877192982459</v>
      </c>
      <c r="H287" s="36">
        <f ca="1">OFFSET(values!S$49,$D287,0)</f>
        <v>0</v>
      </c>
      <c r="J287" s="37">
        <f>IF(ISERROR(HLOOKUP(C287,'exogenous demand adjustment'!$N$2:$V$31,30,FALSE)),J286,HLOOKUP(C287,'exogenous demand adjustment'!$N$2:$V$31,30,FALSE))</f>
        <v>88564.805154617483</v>
      </c>
      <c r="K287" s="37">
        <f>IF(ISERROR(HLOOKUP(C287,'exogenous demand adjustment'!$C$2:$K$31,30,FALSE)),K286,HLOOKUP(C287,'exogenous demand adjustment'!$C$2:$K$31,30,FALSE))</f>
        <v>86251.302507230372</v>
      </c>
      <c r="L287" s="37">
        <f>IF(ISERROR(HLOOKUP(C287,'exogenous demand adjustment'!$N$2:$V$51,50,FALSE)),L286,HLOOKUP(C287,'exogenous demand adjustment'!$N$2:$V$51,50,FALSE))</f>
        <v>22638.38032286919</v>
      </c>
      <c r="M287" s="37">
        <f>IF(ISERROR(HLOOKUP(C287,'exogenous demand adjustment'!$C$2:$K$51,50,FALSE)),M286,HLOOKUP(C287,'exogenous demand adjustment'!$C$2:$K$51,50,FALSE))</f>
        <v>7241.4702573916347</v>
      </c>
      <c r="O287" s="37">
        <f t="shared" ca="1" si="31"/>
        <v>51.662803006860202</v>
      </c>
      <c r="P287" s="37">
        <f t="shared" ca="1" si="28"/>
        <v>0</v>
      </c>
      <c r="Q287" s="37">
        <f t="shared" ca="1" si="29"/>
        <v>14.79438012327855</v>
      </c>
      <c r="R287" s="37">
        <f t="shared" ca="1" si="30"/>
        <v>0</v>
      </c>
      <c r="T287" s="39">
        <f t="shared" ca="1" si="32"/>
        <v>-66</v>
      </c>
    </row>
    <row r="288" spans="3:20">
      <c r="C288">
        <f t="shared" si="33"/>
        <v>2035</v>
      </c>
      <c r="D288">
        <f t="shared" si="34"/>
        <v>6</v>
      </c>
      <c r="E288" s="36">
        <f ca="1">OFFSET(values!P$49,$D288,0)</f>
        <v>0.91111111111111109</v>
      </c>
      <c r="F288" s="36">
        <f ca="1">OFFSET(values!Q$49,$D288,0)</f>
        <v>0</v>
      </c>
      <c r="G288" s="36">
        <f ca="1">OFFSET(values!R$49,$D288,0)</f>
        <v>0.92982456140350878</v>
      </c>
      <c r="H288" s="36">
        <f ca="1">OFFSET(values!S$49,$D288,0)</f>
        <v>0</v>
      </c>
      <c r="J288" s="37">
        <f>IF(ISERROR(HLOOKUP(C288,'exogenous demand adjustment'!$N$2:$V$31,30,FALSE)),J287,HLOOKUP(C288,'exogenous demand adjustment'!$N$2:$V$31,30,FALSE))</f>
        <v>88564.805154617483</v>
      </c>
      <c r="K288" s="37">
        <f>IF(ISERROR(HLOOKUP(C288,'exogenous demand adjustment'!$C$2:$K$31,30,FALSE)),K287,HLOOKUP(C288,'exogenous demand adjustment'!$C$2:$K$31,30,FALSE))</f>
        <v>86251.302507230372</v>
      </c>
      <c r="L288" s="37">
        <f>IF(ISERROR(HLOOKUP(C288,'exogenous demand adjustment'!$N$2:$V$51,50,FALSE)),L287,HLOOKUP(C288,'exogenous demand adjustment'!$N$2:$V$51,50,FALSE))</f>
        <v>22638.38032286919</v>
      </c>
      <c r="M288" s="37">
        <f>IF(ISERROR(HLOOKUP(C288,'exogenous demand adjustment'!$C$2:$K$51,50,FALSE)),M287,HLOOKUP(C288,'exogenous demand adjustment'!$C$2:$K$51,50,FALSE))</f>
        <v>7241.4702573916347</v>
      </c>
      <c r="O288" s="37">
        <f t="shared" ca="1" si="31"/>
        <v>80.692378029762594</v>
      </c>
      <c r="P288" s="37">
        <f t="shared" ca="1" si="28"/>
        <v>0</v>
      </c>
      <c r="Q288" s="37">
        <f t="shared" ca="1" si="29"/>
        <v>21.049722054597666</v>
      </c>
      <c r="R288" s="37">
        <f t="shared" ca="1" si="30"/>
        <v>0</v>
      </c>
      <c r="T288" s="39">
        <f t="shared" ca="1" si="32"/>
        <v>-102</v>
      </c>
    </row>
    <row r="289" spans="3:20">
      <c r="C289">
        <f t="shared" si="33"/>
        <v>2035</v>
      </c>
      <c r="D289">
        <f t="shared" si="34"/>
        <v>7</v>
      </c>
      <c r="E289" s="36">
        <f ca="1">OFFSET(values!P$49,$D289,0)</f>
        <v>1</v>
      </c>
      <c r="F289" s="36">
        <f ca="1">OFFSET(values!Q$49,$D289,0)</f>
        <v>0</v>
      </c>
      <c r="G289" s="36">
        <f ca="1">OFFSET(values!R$49,$D289,0)</f>
        <v>1</v>
      </c>
      <c r="H289" s="36">
        <f ca="1">OFFSET(values!S$49,$D289,0)</f>
        <v>0</v>
      </c>
      <c r="J289" s="37">
        <f>IF(ISERROR(HLOOKUP(C289,'exogenous demand adjustment'!$N$2:$V$31,30,FALSE)),J288,HLOOKUP(C289,'exogenous demand adjustment'!$N$2:$V$31,30,FALSE))</f>
        <v>88564.805154617483</v>
      </c>
      <c r="K289" s="37">
        <f>IF(ISERROR(HLOOKUP(C289,'exogenous demand adjustment'!$C$2:$K$31,30,FALSE)),K288,HLOOKUP(C289,'exogenous demand adjustment'!$C$2:$K$31,30,FALSE))</f>
        <v>86251.302507230372</v>
      </c>
      <c r="L289" s="37">
        <f>IF(ISERROR(HLOOKUP(C289,'exogenous demand adjustment'!$N$2:$V$51,50,FALSE)),L288,HLOOKUP(C289,'exogenous demand adjustment'!$N$2:$V$51,50,FALSE))</f>
        <v>22638.38032286919</v>
      </c>
      <c r="M289" s="37">
        <f>IF(ISERROR(HLOOKUP(C289,'exogenous demand adjustment'!$C$2:$K$51,50,FALSE)),M288,HLOOKUP(C289,'exogenous demand adjustment'!$C$2:$K$51,50,FALSE))</f>
        <v>7241.4702573916347</v>
      </c>
      <c r="O289" s="37">
        <f t="shared" ca="1" si="31"/>
        <v>88.564805154617488</v>
      </c>
      <c r="P289" s="37">
        <f t="shared" ca="1" si="28"/>
        <v>0</v>
      </c>
      <c r="Q289" s="37">
        <f t="shared" ca="1" si="29"/>
        <v>22.638380322869189</v>
      </c>
      <c r="R289" s="37">
        <f t="shared" ca="1" si="30"/>
        <v>0</v>
      </c>
      <c r="T289" s="39">
        <f t="shared" ca="1" si="32"/>
        <v>-111</v>
      </c>
    </row>
    <row r="290" spans="3:20">
      <c r="C290">
        <f t="shared" si="33"/>
        <v>2035</v>
      </c>
      <c r="D290">
        <f t="shared" si="34"/>
        <v>8</v>
      </c>
      <c r="E290" s="36">
        <f ca="1">OFFSET(values!P$49,$D290,0)</f>
        <v>0.96388888888888891</v>
      </c>
      <c r="F290" s="36">
        <f ca="1">OFFSET(values!Q$49,$D290,0)</f>
        <v>0</v>
      </c>
      <c r="G290" s="36">
        <f ca="1">OFFSET(values!R$49,$D290,0)</f>
        <v>0.97149122807017541</v>
      </c>
      <c r="H290" s="36">
        <f ca="1">OFFSET(values!S$49,$D290,0)</f>
        <v>0</v>
      </c>
      <c r="J290" s="37">
        <f>IF(ISERROR(HLOOKUP(C290,'exogenous demand adjustment'!$N$2:$V$31,30,FALSE)),J289,HLOOKUP(C290,'exogenous demand adjustment'!$N$2:$V$31,30,FALSE))</f>
        <v>88564.805154617483</v>
      </c>
      <c r="K290" s="37">
        <f>IF(ISERROR(HLOOKUP(C290,'exogenous demand adjustment'!$C$2:$K$31,30,FALSE)),K289,HLOOKUP(C290,'exogenous demand adjustment'!$C$2:$K$31,30,FALSE))</f>
        <v>86251.302507230372</v>
      </c>
      <c r="L290" s="37">
        <f>IF(ISERROR(HLOOKUP(C290,'exogenous demand adjustment'!$N$2:$V$51,50,FALSE)),L289,HLOOKUP(C290,'exogenous demand adjustment'!$N$2:$V$51,50,FALSE))</f>
        <v>22638.38032286919</v>
      </c>
      <c r="M290" s="37">
        <f>IF(ISERROR(HLOOKUP(C290,'exogenous demand adjustment'!$C$2:$K$51,50,FALSE)),M289,HLOOKUP(C290,'exogenous demand adjustment'!$C$2:$K$51,50,FALSE))</f>
        <v>7241.4702573916347</v>
      </c>
      <c r="O290" s="37">
        <f t="shared" ca="1" si="31"/>
        <v>85.366631635145183</v>
      </c>
      <c r="P290" s="37">
        <f t="shared" ca="1" si="28"/>
        <v>0</v>
      </c>
      <c r="Q290" s="37">
        <f t="shared" ca="1" si="29"/>
        <v>21.992987901383884</v>
      </c>
      <c r="R290" s="37">
        <f t="shared" ca="1" si="30"/>
        <v>0</v>
      </c>
      <c r="T290" s="39">
        <f t="shared" ca="1" si="32"/>
        <v>-107</v>
      </c>
    </row>
    <row r="291" spans="3:20">
      <c r="C291">
        <f t="shared" si="33"/>
        <v>2035</v>
      </c>
      <c r="D291">
        <f t="shared" si="34"/>
        <v>9</v>
      </c>
      <c r="E291" s="36">
        <f ca="1">OFFSET(values!P$49,$D291,0)</f>
        <v>0.7583333333333333</v>
      </c>
      <c r="F291" s="36">
        <f ca="1">OFFSET(values!Q$49,$D291,0)</f>
        <v>0</v>
      </c>
      <c r="G291" s="36">
        <f ca="1">OFFSET(values!R$49,$D291,0)</f>
        <v>0.80263157894736847</v>
      </c>
      <c r="H291" s="36">
        <f ca="1">OFFSET(values!S$49,$D291,0)</f>
        <v>0</v>
      </c>
      <c r="J291" s="37">
        <f>IF(ISERROR(HLOOKUP(C291,'exogenous demand adjustment'!$N$2:$V$31,30,FALSE)),J290,HLOOKUP(C291,'exogenous demand adjustment'!$N$2:$V$31,30,FALSE))</f>
        <v>88564.805154617483</v>
      </c>
      <c r="K291" s="37">
        <f>IF(ISERROR(HLOOKUP(C291,'exogenous demand adjustment'!$C$2:$K$31,30,FALSE)),K290,HLOOKUP(C291,'exogenous demand adjustment'!$C$2:$K$31,30,FALSE))</f>
        <v>86251.302507230372</v>
      </c>
      <c r="L291" s="37">
        <f>IF(ISERROR(HLOOKUP(C291,'exogenous demand adjustment'!$N$2:$V$51,50,FALSE)),L290,HLOOKUP(C291,'exogenous demand adjustment'!$N$2:$V$51,50,FALSE))</f>
        <v>22638.38032286919</v>
      </c>
      <c r="M291" s="37">
        <f>IF(ISERROR(HLOOKUP(C291,'exogenous demand adjustment'!$C$2:$K$51,50,FALSE)),M290,HLOOKUP(C291,'exogenous demand adjustment'!$C$2:$K$51,50,FALSE))</f>
        <v>7241.4702573916347</v>
      </c>
      <c r="O291" s="37">
        <f t="shared" ca="1" si="31"/>
        <v>67.161643908918251</v>
      </c>
      <c r="P291" s="37">
        <f t="shared" ca="1" si="28"/>
        <v>0</v>
      </c>
      <c r="Q291" s="37">
        <f t="shared" ca="1" si="29"/>
        <v>18.170278943355537</v>
      </c>
      <c r="R291" s="37">
        <f t="shared" ca="1" si="30"/>
        <v>0</v>
      </c>
      <c r="T291" s="39">
        <f t="shared" ca="1" si="32"/>
        <v>-85</v>
      </c>
    </row>
    <row r="292" spans="3:20">
      <c r="C292">
        <f t="shared" si="33"/>
        <v>2035</v>
      </c>
      <c r="D292">
        <f t="shared" si="34"/>
        <v>10</v>
      </c>
      <c r="E292" s="36">
        <f ca="1">OFFSET(values!P$49,$D292,0)</f>
        <v>0</v>
      </c>
      <c r="F292" s="36">
        <f ca="1">OFFSET(values!Q$49,$D292,0)</f>
        <v>0</v>
      </c>
      <c r="G292" s="36">
        <f ca="1">OFFSET(values!R$49,$D292,0)</f>
        <v>0</v>
      </c>
      <c r="H292" s="36">
        <f ca="1">OFFSET(values!S$49,$D292,0)</f>
        <v>0</v>
      </c>
      <c r="J292" s="37">
        <f>IF(ISERROR(HLOOKUP(C292,'exogenous demand adjustment'!$N$2:$V$31,30,FALSE)),J291,HLOOKUP(C292,'exogenous demand adjustment'!$N$2:$V$31,30,FALSE))</f>
        <v>88564.805154617483</v>
      </c>
      <c r="K292" s="37">
        <f>IF(ISERROR(HLOOKUP(C292,'exogenous demand adjustment'!$C$2:$K$31,30,FALSE)),K291,HLOOKUP(C292,'exogenous demand adjustment'!$C$2:$K$31,30,FALSE))</f>
        <v>86251.302507230372</v>
      </c>
      <c r="L292" s="37">
        <f>IF(ISERROR(HLOOKUP(C292,'exogenous demand adjustment'!$N$2:$V$51,50,FALSE)),L291,HLOOKUP(C292,'exogenous demand adjustment'!$N$2:$V$51,50,FALSE))</f>
        <v>22638.38032286919</v>
      </c>
      <c r="M292" s="37">
        <f>IF(ISERROR(HLOOKUP(C292,'exogenous demand adjustment'!$C$2:$K$51,50,FALSE)),M291,HLOOKUP(C292,'exogenous demand adjustment'!$C$2:$K$51,50,FALSE))</f>
        <v>7241.4702573916347</v>
      </c>
      <c r="O292" s="37">
        <f t="shared" ca="1" si="31"/>
        <v>0</v>
      </c>
      <c r="P292" s="37">
        <f t="shared" ca="1" si="28"/>
        <v>0</v>
      </c>
      <c r="Q292" s="37">
        <f t="shared" ca="1" si="29"/>
        <v>0</v>
      </c>
      <c r="R292" s="37">
        <f t="shared" ca="1" si="30"/>
        <v>0</v>
      </c>
      <c r="T292" s="39">
        <f t="shared" ca="1" si="32"/>
        <v>0</v>
      </c>
    </row>
    <row r="293" spans="3:20">
      <c r="C293">
        <f t="shared" si="33"/>
        <v>2035</v>
      </c>
      <c r="D293">
        <f t="shared" si="34"/>
        <v>11</v>
      </c>
      <c r="E293" s="36">
        <f ca="1">OFFSET(values!P$49,$D293,0)</f>
        <v>0</v>
      </c>
      <c r="F293" s="36">
        <f ca="1">OFFSET(values!Q$49,$D293,0)</f>
        <v>0</v>
      </c>
      <c r="G293" s="36">
        <f ca="1">OFFSET(values!R$49,$D293,0)</f>
        <v>0</v>
      </c>
      <c r="H293" s="36">
        <f ca="1">OFFSET(values!S$49,$D293,0)</f>
        <v>0</v>
      </c>
      <c r="J293" s="37">
        <f>IF(ISERROR(HLOOKUP(C293,'exogenous demand adjustment'!$N$2:$V$31,30,FALSE)),J292,HLOOKUP(C293,'exogenous demand adjustment'!$N$2:$V$31,30,FALSE))</f>
        <v>88564.805154617483</v>
      </c>
      <c r="K293" s="37">
        <f>IF(ISERROR(HLOOKUP(C293,'exogenous demand adjustment'!$C$2:$K$31,30,FALSE)),K292,HLOOKUP(C293,'exogenous demand adjustment'!$C$2:$K$31,30,FALSE))</f>
        <v>86251.302507230372</v>
      </c>
      <c r="L293" s="37">
        <f>IF(ISERROR(HLOOKUP(C293,'exogenous demand adjustment'!$N$2:$V$51,50,FALSE)),L292,HLOOKUP(C293,'exogenous demand adjustment'!$N$2:$V$51,50,FALSE))</f>
        <v>22638.38032286919</v>
      </c>
      <c r="M293" s="37">
        <f>IF(ISERROR(HLOOKUP(C293,'exogenous demand adjustment'!$C$2:$K$51,50,FALSE)),M292,HLOOKUP(C293,'exogenous demand adjustment'!$C$2:$K$51,50,FALSE))</f>
        <v>7241.4702573916347</v>
      </c>
      <c r="O293" s="37">
        <f t="shared" ca="1" si="31"/>
        <v>0</v>
      </c>
      <c r="P293" s="37">
        <f t="shared" ca="1" si="28"/>
        <v>0</v>
      </c>
      <c r="Q293" s="37">
        <f t="shared" ca="1" si="29"/>
        <v>0</v>
      </c>
      <c r="R293" s="37">
        <f t="shared" ca="1" si="30"/>
        <v>0</v>
      </c>
      <c r="T293" s="39">
        <f t="shared" ca="1" si="32"/>
        <v>0</v>
      </c>
    </row>
    <row r="294" spans="3:20">
      <c r="C294">
        <f t="shared" si="33"/>
        <v>2035</v>
      </c>
      <c r="D294">
        <f t="shared" si="34"/>
        <v>12</v>
      </c>
      <c r="E294" s="36">
        <f ca="1">OFFSET(values!P$49,$D294,0)</f>
        <v>0</v>
      </c>
      <c r="F294" s="36">
        <f ca="1">OFFSET(values!Q$49,$D294,0)</f>
        <v>0.89855072463768115</v>
      </c>
      <c r="G294" s="36">
        <f ca="1">OFFSET(values!R$49,$D294,0)</f>
        <v>0</v>
      </c>
      <c r="H294" s="36">
        <f ca="1">OFFSET(values!S$49,$D294,0)</f>
        <v>0.86131386861313863</v>
      </c>
      <c r="J294" s="37">
        <f>IF(ISERROR(HLOOKUP(C294,'exogenous demand adjustment'!$N$2:$V$31,30,FALSE)),J293,HLOOKUP(C294,'exogenous demand adjustment'!$N$2:$V$31,30,FALSE))</f>
        <v>88564.805154617483</v>
      </c>
      <c r="K294" s="37">
        <f>IF(ISERROR(HLOOKUP(C294,'exogenous demand adjustment'!$C$2:$K$31,30,FALSE)),K293,HLOOKUP(C294,'exogenous demand adjustment'!$C$2:$K$31,30,FALSE))</f>
        <v>86251.302507230372</v>
      </c>
      <c r="L294" s="37">
        <f>IF(ISERROR(HLOOKUP(C294,'exogenous demand adjustment'!$N$2:$V$51,50,FALSE)),L293,HLOOKUP(C294,'exogenous demand adjustment'!$N$2:$V$51,50,FALSE))</f>
        <v>22638.38032286919</v>
      </c>
      <c r="M294" s="37">
        <f>IF(ISERROR(HLOOKUP(C294,'exogenous demand adjustment'!$C$2:$K$51,50,FALSE)),M293,HLOOKUP(C294,'exogenous demand adjustment'!$C$2:$K$51,50,FALSE))</f>
        <v>7241.4702573916347</v>
      </c>
      <c r="O294" s="37">
        <f t="shared" ca="1" si="31"/>
        <v>0</v>
      </c>
      <c r="P294" s="37">
        <f t="shared" ca="1" si="28"/>
        <v>77.501170368815693</v>
      </c>
      <c r="Q294" s="37">
        <f t="shared" ca="1" si="29"/>
        <v>0</v>
      </c>
      <c r="R294" s="37">
        <f t="shared" ca="1" si="30"/>
        <v>6.23717876184097</v>
      </c>
      <c r="T294" s="39">
        <f t="shared" ca="1" si="32"/>
        <v>-84</v>
      </c>
    </row>
    <row r="295" spans="3:20">
      <c r="C295">
        <f t="shared" si="33"/>
        <v>2036</v>
      </c>
      <c r="D295">
        <f t="shared" si="34"/>
        <v>1</v>
      </c>
      <c r="E295" s="36">
        <f ca="1">OFFSET(values!P$49,$D295,0)</f>
        <v>0</v>
      </c>
      <c r="F295" s="36">
        <f ca="1">OFFSET(values!Q$49,$D295,0)</f>
        <v>1</v>
      </c>
      <c r="G295" s="36">
        <f ca="1">OFFSET(values!R$49,$D295,0)</f>
        <v>0</v>
      </c>
      <c r="H295" s="36">
        <f ca="1">OFFSET(values!S$49,$D295,0)</f>
        <v>1</v>
      </c>
      <c r="J295" s="37">
        <f>IF(ISERROR(HLOOKUP(C295,'exogenous demand adjustment'!$N$2:$V$31,30,FALSE)),J294,HLOOKUP(C295,'exogenous demand adjustment'!$N$2:$V$31,30,FALSE))</f>
        <v>88564.805154617483</v>
      </c>
      <c r="K295" s="37">
        <f>IF(ISERROR(HLOOKUP(C295,'exogenous demand adjustment'!$C$2:$K$31,30,FALSE)),K294,HLOOKUP(C295,'exogenous demand adjustment'!$C$2:$K$31,30,FALSE))</f>
        <v>86251.302507230372</v>
      </c>
      <c r="L295" s="37">
        <f>IF(ISERROR(HLOOKUP(C295,'exogenous demand adjustment'!$N$2:$V$51,50,FALSE)),L294,HLOOKUP(C295,'exogenous demand adjustment'!$N$2:$V$51,50,FALSE))</f>
        <v>22638.38032286919</v>
      </c>
      <c r="M295" s="37">
        <f>IF(ISERROR(HLOOKUP(C295,'exogenous demand adjustment'!$C$2:$K$51,50,FALSE)),M294,HLOOKUP(C295,'exogenous demand adjustment'!$C$2:$K$51,50,FALSE))</f>
        <v>7241.4702573916347</v>
      </c>
      <c r="O295" s="37">
        <f t="shared" ca="1" si="31"/>
        <v>0</v>
      </c>
      <c r="P295" s="37">
        <f t="shared" ca="1" si="28"/>
        <v>86.251302507230378</v>
      </c>
      <c r="Q295" s="37">
        <f t="shared" ca="1" si="29"/>
        <v>0</v>
      </c>
      <c r="R295" s="37">
        <f t="shared" ca="1" si="30"/>
        <v>7.2414702573916347</v>
      </c>
      <c r="T295" s="39">
        <f t="shared" ca="1" si="32"/>
        <v>-93</v>
      </c>
    </row>
    <row r="296" spans="3:20">
      <c r="C296">
        <f t="shared" si="33"/>
        <v>2036</v>
      </c>
      <c r="D296">
        <f t="shared" si="34"/>
        <v>2</v>
      </c>
      <c r="E296" s="36">
        <f ca="1">OFFSET(values!P$49,$D296,0)</f>
        <v>0</v>
      </c>
      <c r="F296" s="36">
        <f ca="1">OFFSET(values!Q$49,$D296,0)</f>
        <v>0.75362318840579712</v>
      </c>
      <c r="G296" s="36">
        <f ca="1">OFFSET(values!R$49,$D296,0)</f>
        <v>0</v>
      </c>
      <c r="H296" s="36">
        <f ca="1">OFFSET(values!S$49,$D296,0)</f>
        <v>0.67883211678832112</v>
      </c>
      <c r="J296" s="37">
        <f>IF(ISERROR(HLOOKUP(C296,'exogenous demand adjustment'!$N$2:$V$31,30,FALSE)),J295,HLOOKUP(C296,'exogenous demand adjustment'!$N$2:$V$31,30,FALSE))</f>
        <v>88564.805154617483</v>
      </c>
      <c r="K296" s="37">
        <f>IF(ISERROR(HLOOKUP(C296,'exogenous demand adjustment'!$C$2:$K$31,30,FALSE)),K295,HLOOKUP(C296,'exogenous demand adjustment'!$C$2:$K$31,30,FALSE))</f>
        <v>86251.302507230372</v>
      </c>
      <c r="L296" s="37">
        <f>IF(ISERROR(HLOOKUP(C296,'exogenous demand adjustment'!$N$2:$V$51,50,FALSE)),L295,HLOOKUP(C296,'exogenous demand adjustment'!$N$2:$V$51,50,FALSE))</f>
        <v>22638.38032286919</v>
      </c>
      <c r="M296" s="37">
        <f>IF(ISERROR(HLOOKUP(C296,'exogenous demand adjustment'!$C$2:$K$51,50,FALSE)),M295,HLOOKUP(C296,'exogenous demand adjustment'!$C$2:$K$51,50,FALSE))</f>
        <v>7241.4702573916347</v>
      </c>
      <c r="O296" s="37">
        <f t="shared" ca="1" si="31"/>
        <v>0</v>
      </c>
      <c r="P296" s="37">
        <f t="shared" ca="1" si="28"/>
        <v>65.00098159965188</v>
      </c>
      <c r="Q296" s="37">
        <f t="shared" ca="1" si="29"/>
        <v>0</v>
      </c>
      <c r="R296" s="37">
        <f t="shared" ca="1" si="30"/>
        <v>4.9157425834848318</v>
      </c>
      <c r="T296" s="39">
        <f t="shared" ca="1" si="32"/>
        <v>-70</v>
      </c>
    </row>
    <row r="297" spans="3:20">
      <c r="C297">
        <f t="shared" si="33"/>
        <v>2036</v>
      </c>
      <c r="D297">
        <f t="shared" si="34"/>
        <v>3</v>
      </c>
      <c r="E297" s="36">
        <f ca="1">OFFSET(values!P$49,$D297,0)</f>
        <v>0</v>
      </c>
      <c r="F297" s="36">
        <f ca="1">OFFSET(values!Q$49,$D297,0)</f>
        <v>0</v>
      </c>
      <c r="G297" s="36">
        <f ca="1">OFFSET(values!R$49,$D297,0)</f>
        <v>0</v>
      </c>
      <c r="H297" s="36">
        <f ca="1">OFFSET(values!S$49,$D297,0)</f>
        <v>0</v>
      </c>
      <c r="J297" s="37">
        <f>IF(ISERROR(HLOOKUP(C297,'exogenous demand adjustment'!$N$2:$V$31,30,FALSE)),J296,HLOOKUP(C297,'exogenous demand adjustment'!$N$2:$V$31,30,FALSE))</f>
        <v>88564.805154617483</v>
      </c>
      <c r="K297" s="37">
        <f>IF(ISERROR(HLOOKUP(C297,'exogenous demand adjustment'!$C$2:$K$31,30,FALSE)),K296,HLOOKUP(C297,'exogenous demand adjustment'!$C$2:$K$31,30,FALSE))</f>
        <v>86251.302507230372</v>
      </c>
      <c r="L297" s="37">
        <f>IF(ISERROR(HLOOKUP(C297,'exogenous demand adjustment'!$N$2:$V$51,50,FALSE)),L296,HLOOKUP(C297,'exogenous demand adjustment'!$N$2:$V$51,50,FALSE))</f>
        <v>22638.38032286919</v>
      </c>
      <c r="M297" s="37">
        <f>IF(ISERROR(HLOOKUP(C297,'exogenous demand adjustment'!$C$2:$K$51,50,FALSE)),M296,HLOOKUP(C297,'exogenous demand adjustment'!$C$2:$K$51,50,FALSE))</f>
        <v>7241.4702573916347</v>
      </c>
      <c r="O297" s="37">
        <f t="shared" ca="1" si="31"/>
        <v>0</v>
      </c>
      <c r="P297" s="37">
        <f t="shared" ca="1" si="28"/>
        <v>0</v>
      </c>
      <c r="Q297" s="37">
        <f t="shared" ca="1" si="29"/>
        <v>0</v>
      </c>
      <c r="R297" s="37">
        <f t="shared" ca="1" si="30"/>
        <v>0</v>
      </c>
      <c r="T297" s="39">
        <f t="shared" ca="1" si="32"/>
        <v>0</v>
      </c>
    </row>
    <row r="298" spans="3:20">
      <c r="C298">
        <f t="shared" si="33"/>
        <v>2036</v>
      </c>
      <c r="D298">
        <f t="shared" si="34"/>
        <v>4</v>
      </c>
      <c r="E298" s="36">
        <f ca="1">OFFSET(values!P$49,$D298,0)</f>
        <v>0</v>
      </c>
      <c r="F298" s="36">
        <f ca="1">OFFSET(values!Q$49,$D298,0)</f>
        <v>0</v>
      </c>
      <c r="G298" s="36">
        <f ca="1">OFFSET(values!R$49,$D298,0)</f>
        <v>0</v>
      </c>
      <c r="H298" s="36">
        <f ca="1">OFFSET(values!S$49,$D298,0)</f>
        <v>0</v>
      </c>
      <c r="J298" s="37">
        <f>IF(ISERROR(HLOOKUP(C298,'exogenous demand adjustment'!$N$2:$V$31,30,FALSE)),J297,HLOOKUP(C298,'exogenous demand adjustment'!$N$2:$V$31,30,FALSE))</f>
        <v>88564.805154617483</v>
      </c>
      <c r="K298" s="37">
        <f>IF(ISERROR(HLOOKUP(C298,'exogenous demand adjustment'!$C$2:$K$31,30,FALSE)),K297,HLOOKUP(C298,'exogenous demand adjustment'!$C$2:$K$31,30,FALSE))</f>
        <v>86251.302507230372</v>
      </c>
      <c r="L298" s="37">
        <f>IF(ISERROR(HLOOKUP(C298,'exogenous demand adjustment'!$N$2:$V$51,50,FALSE)),L297,HLOOKUP(C298,'exogenous demand adjustment'!$N$2:$V$51,50,FALSE))</f>
        <v>22638.38032286919</v>
      </c>
      <c r="M298" s="37">
        <f>IF(ISERROR(HLOOKUP(C298,'exogenous demand adjustment'!$C$2:$K$51,50,FALSE)),M297,HLOOKUP(C298,'exogenous demand adjustment'!$C$2:$K$51,50,FALSE))</f>
        <v>7241.4702573916347</v>
      </c>
      <c r="O298" s="37">
        <f t="shared" ca="1" si="31"/>
        <v>0</v>
      </c>
      <c r="P298" s="37">
        <f t="shared" ca="1" si="28"/>
        <v>0</v>
      </c>
      <c r="Q298" s="37">
        <f t="shared" ca="1" si="29"/>
        <v>0</v>
      </c>
      <c r="R298" s="37">
        <f t="shared" ca="1" si="30"/>
        <v>0</v>
      </c>
      <c r="T298" s="39">
        <f t="shared" ca="1" si="32"/>
        <v>0</v>
      </c>
    </row>
    <row r="299" spans="3:20">
      <c r="C299">
        <f t="shared" si="33"/>
        <v>2036</v>
      </c>
      <c r="D299">
        <f t="shared" si="34"/>
        <v>5</v>
      </c>
      <c r="E299" s="36">
        <f ca="1">OFFSET(values!P$49,$D299,0)</f>
        <v>0.58333333333333337</v>
      </c>
      <c r="F299" s="36">
        <f ca="1">OFFSET(values!Q$49,$D299,0)</f>
        <v>0</v>
      </c>
      <c r="G299" s="36">
        <f ca="1">OFFSET(values!R$49,$D299,0)</f>
        <v>0.65350877192982459</v>
      </c>
      <c r="H299" s="36">
        <f ca="1">OFFSET(values!S$49,$D299,0)</f>
        <v>0</v>
      </c>
      <c r="J299" s="37">
        <f>IF(ISERROR(HLOOKUP(C299,'exogenous demand adjustment'!$N$2:$V$31,30,FALSE)),J298,HLOOKUP(C299,'exogenous demand adjustment'!$N$2:$V$31,30,FALSE))</f>
        <v>88564.805154617483</v>
      </c>
      <c r="K299" s="37">
        <f>IF(ISERROR(HLOOKUP(C299,'exogenous demand adjustment'!$C$2:$K$31,30,FALSE)),K298,HLOOKUP(C299,'exogenous demand adjustment'!$C$2:$K$31,30,FALSE))</f>
        <v>86251.302507230372</v>
      </c>
      <c r="L299" s="37">
        <f>IF(ISERROR(HLOOKUP(C299,'exogenous demand adjustment'!$N$2:$V$51,50,FALSE)),L298,HLOOKUP(C299,'exogenous demand adjustment'!$N$2:$V$51,50,FALSE))</f>
        <v>22638.38032286919</v>
      </c>
      <c r="M299" s="37">
        <f>IF(ISERROR(HLOOKUP(C299,'exogenous demand adjustment'!$C$2:$K$51,50,FALSE)),M298,HLOOKUP(C299,'exogenous demand adjustment'!$C$2:$K$51,50,FALSE))</f>
        <v>7241.4702573916347</v>
      </c>
      <c r="O299" s="37">
        <f t="shared" ca="1" si="31"/>
        <v>51.662803006860202</v>
      </c>
      <c r="P299" s="37">
        <f t="shared" ca="1" si="28"/>
        <v>0</v>
      </c>
      <c r="Q299" s="37">
        <f t="shared" ca="1" si="29"/>
        <v>14.79438012327855</v>
      </c>
      <c r="R299" s="37">
        <f t="shared" ca="1" si="30"/>
        <v>0</v>
      </c>
      <c r="T299" s="39">
        <f t="shared" ca="1" si="32"/>
        <v>-66</v>
      </c>
    </row>
    <row r="300" spans="3:20">
      <c r="C300">
        <f t="shared" si="33"/>
        <v>2036</v>
      </c>
      <c r="D300">
        <f t="shared" si="34"/>
        <v>6</v>
      </c>
      <c r="E300" s="36">
        <f ca="1">OFFSET(values!P$49,$D300,0)</f>
        <v>0.91111111111111109</v>
      </c>
      <c r="F300" s="36">
        <f ca="1">OFFSET(values!Q$49,$D300,0)</f>
        <v>0</v>
      </c>
      <c r="G300" s="36">
        <f ca="1">OFFSET(values!R$49,$D300,0)</f>
        <v>0.92982456140350878</v>
      </c>
      <c r="H300" s="36">
        <f ca="1">OFFSET(values!S$49,$D300,0)</f>
        <v>0</v>
      </c>
      <c r="J300" s="37">
        <f>IF(ISERROR(HLOOKUP(C300,'exogenous demand adjustment'!$N$2:$V$31,30,FALSE)),J299,HLOOKUP(C300,'exogenous demand adjustment'!$N$2:$V$31,30,FALSE))</f>
        <v>88564.805154617483</v>
      </c>
      <c r="K300" s="37">
        <f>IF(ISERROR(HLOOKUP(C300,'exogenous demand adjustment'!$C$2:$K$31,30,FALSE)),K299,HLOOKUP(C300,'exogenous demand adjustment'!$C$2:$K$31,30,FALSE))</f>
        <v>86251.302507230372</v>
      </c>
      <c r="L300" s="37">
        <f>IF(ISERROR(HLOOKUP(C300,'exogenous demand adjustment'!$N$2:$V$51,50,FALSE)),L299,HLOOKUP(C300,'exogenous demand adjustment'!$N$2:$V$51,50,FALSE))</f>
        <v>22638.38032286919</v>
      </c>
      <c r="M300" s="37">
        <f>IF(ISERROR(HLOOKUP(C300,'exogenous demand adjustment'!$C$2:$K$51,50,FALSE)),M299,HLOOKUP(C300,'exogenous demand adjustment'!$C$2:$K$51,50,FALSE))</f>
        <v>7241.4702573916347</v>
      </c>
      <c r="O300" s="37">
        <f t="shared" ca="1" si="31"/>
        <v>80.692378029762594</v>
      </c>
      <c r="P300" s="37">
        <f t="shared" ca="1" si="28"/>
        <v>0</v>
      </c>
      <c r="Q300" s="37">
        <f t="shared" ca="1" si="29"/>
        <v>21.049722054597666</v>
      </c>
      <c r="R300" s="37">
        <f t="shared" ca="1" si="30"/>
        <v>0</v>
      </c>
      <c r="T300" s="39">
        <f t="shared" ca="1" si="32"/>
        <v>-102</v>
      </c>
    </row>
    <row r="301" spans="3:20">
      <c r="C301">
        <f t="shared" si="33"/>
        <v>2036</v>
      </c>
      <c r="D301">
        <f t="shared" si="34"/>
        <v>7</v>
      </c>
      <c r="E301" s="36">
        <f ca="1">OFFSET(values!P$49,$D301,0)</f>
        <v>1</v>
      </c>
      <c r="F301" s="36">
        <f ca="1">OFFSET(values!Q$49,$D301,0)</f>
        <v>0</v>
      </c>
      <c r="G301" s="36">
        <f ca="1">OFFSET(values!R$49,$D301,0)</f>
        <v>1</v>
      </c>
      <c r="H301" s="36">
        <f ca="1">OFFSET(values!S$49,$D301,0)</f>
        <v>0</v>
      </c>
      <c r="J301" s="37">
        <f>IF(ISERROR(HLOOKUP(C301,'exogenous demand adjustment'!$N$2:$V$31,30,FALSE)),J300,HLOOKUP(C301,'exogenous demand adjustment'!$N$2:$V$31,30,FALSE))</f>
        <v>88564.805154617483</v>
      </c>
      <c r="K301" s="37">
        <f>IF(ISERROR(HLOOKUP(C301,'exogenous demand adjustment'!$C$2:$K$31,30,FALSE)),K300,HLOOKUP(C301,'exogenous demand adjustment'!$C$2:$K$31,30,FALSE))</f>
        <v>86251.302507230372</v>
      </c>
      <c r="L301" s="37">
        <f>IF(ISERROR(HLOOKUP(C301,'exogenous demand adjustment'!$N$2:$V$51,50,FALSE)),L300,HLOOKUP(C301,'exogenous demand adjustment'!$N$2:$V$51,50,FALSE))</f>
        <v>22638.38032286919</v>
      </c>
      <c r="M301" s="37">
        <f>IF(ISERROR(HLOOKUP(C301,'exogenous demand adjustment'!$C$2:$K$51,50,FALSE)),M300,HLOOKUP(C301,'exogenous demand adjustment'!$C$2:$K$51,50,FALSE))</f>
        <v>7241.4702573916347</v>
      </c>
      <c r="O301" s="37">
        <f t="shared" ca="1" si="31"/>
        <v>88.564805154617488</v>
      </c>
      <c r="P301" s="37">
        <f t="shared" ca="1" si="28"/>
        <v>0</v>
      </c>
      <c r="Q301" s="37">
        <f t="shared" ca="1" si="29"/>
        <v>22.638380322869189</v>
      </c>
      <c r="R301" s="37">
        <f t="shared" ca="1" si="30"/>
        <v>0</v>
      </c>
      <c r="T301" s="39">
        <f t="shared" ca="1" si="32"/>
        <v>-111</v>
      </c>
    </row>
    <row r="302" spans="3:20">
      <c r="C302">
        <f t="shared" si="33"/>
        <v>2036</v>
      </c>
      <c r="D302">
        <f t="shared" si="34"/>
        <v>8</v>
      </c>
      <c r="E302" s="36">
        <f ca="1">OFFSET(values!P$49,$D302,0)</f>
        <v>0.96388888888888891</v>
      </c>
      <c r="F302" s="36">
        <f ca="1">OFFSET(values!Q$49,$D302,0)</f>
        <v>0</v>
      </c>
      <c r="G302" s="36">
        <f ca="1">OFFSET(values!R$49,$D302,0)</f>
        <v>0.97149122807017541</v>
      </c>
      <c r="H302" s="36">
        <f ca="1">OFFSET(values!S$49,$D302,0)</f>
        <v>0</v>
      </c>
      <c r="J302" s="37">
        <f>IF(ISERROR(HLOOKUP(C302,'exogenous demand adjustment'!$N$2:$V$31,30,FALSE)),J301,HLOOKUP(C302,'exogenous demand adjustment'!$N$2:$V$31,30,FALSE))</f>
        <v>88564.805154617483</v>
      </c>
      <c r="K302" s="37">
        <f>IF(ISERROR(HLOOKUP(C302,'exogenous demand adjustment'!$C$2:$K$31,30,FALSE)),K301,HLOOKUP(C302,'exogenous demand adjustment'!$C$2:$K$31,30,FALSE))</f>
        <v>86251.302507230372</v>
      </c>
      <c r="L302" s="37">
        <f>IF(ISERROR(HLOOKUP(C302,'exogenous demand adjustment'!$N$2:$V$51,50,FALSE)),L301,HLOOKUP(C302,'exogenous demand adjustment'!$N$2:$V$51,50,FALSE))</f>
        <v>22638.38032286919</v>
      </c>
      <c r="M302" s="37">
        <f>IF(ISERROR(HLOOKUP(C302,'exogenous demand adjustment'!$C$2:$K$51,50,FALSE)),M301,HLOOKUP(C302,'exogenous demand adjustment'!$C$2:$K$51,50,FALSE))</f>
        <v>7241.4702573916347</v>
      </c>
      <c r="O302" s="37">
        <f t="shared" ca="1" si="31"/>
        <v>85.366631635145183</v>
      </c>
      <c r="P302" s="37">
        <f t="shared" ca="1" si="28"/>
        <v>0</v>
      </c>
      <c r="Q302" s="37">
        <f t="shared" ca="1" si="29"/>
        <v>21.992987901383884</v>
      </c>
      <c r="R302" s="37">
        <f t="shared" ca="1" si="30"/>
        <v>0</v>
      </c>
      <c r="T302" s="39">
        <f t="shared" ca="1" si="32"/>
        <v>-107</v>
      </c>
    </row>
    <row r="303" spans="3:20">
      <c r="C303">
        <f t="shared" si="33"/>
        <v>2036</v>
      </c>
      <c r="D303">
        <f t="shared" si="34"/>
        <v>9</v>
      </c>
      <c r="E303" s="36">
        <f ca="1">OFFSET(values!P$49,$D303,0)</f>
        <v>0.7583333333333333</v>
      </c>
      <c r="F303" s="36">
        <f ca="1">OFFSET(values!Q$49,$D303,0)</f>
        <v>0</v>
      </c>
      <c r="G303" s="36">
        <f ca="1">OFFSET(values!R$49,$D303,0)</f>
        <v>0.80263157894736847</v>
      </c>
      <c r="H303" s="36">
        <f ca="1">OFFSET(values!S$49,$D303,0)</f>
        <v>0</v>
      </c>
      <c r="J303" s="37">
        <f>IF(ISERROR(HLOOKUP(C303,'exogenous demand adjustment'!$N$2:$V$31,30,FALSE)),J302,HLOOKUP(C303,'exogenous demand adjustment'!$N$2:$V$31,30,FALSE))</f>
        <v>88564.805154617483</v>
      </c>
      <c r="K303" s="37">
        <f>IF(ISERROR(HLOOKUP(C303,'exogenous demand adjustment'!$C$2:$K$31,30,FALSE)),K302,HLOOKUP(C303,'exogenous demand adjustment'!$C$2:$K$31,30,FALSE))</f>
        <v>86251.302507230372</v>
      </c>
      <c r="L303" s="37">
        <f>IF(ISERROR(HLOOKUP(C303,'exogenous demand adjustment'!$N$2:$V$51,50,FALSE)),L302,HLOOKUP(C303,'exogenous demand adjustment'!$N$2:$V$51,50,FALSE))</f>
        <v>22638.38032286919</v>
      </c>
      <c r="M303" s="37">
        <f>IF(ISERROR(HLOOKUP(C303,'exogenous demand adjustment'!$C$2:$K$51,50,FALSE)),M302,HLOOKUP(C303,'exogenous demand adjustment'!$C$2:$K$51,50,FALSE))</f>
        <v>7241.4702573916347</v>
      </c>
      <c r="O303" s="37">
        <f t="shared" ca="1" si="31"/>
        <v>67.161643908918251</v>
      </c>
      <c r="P303" s="37">
        <f t="shared" ca="1" si="28"/>
        <v>0</v>
      </c>
      <c r="Q303" s="37">
        <f t="shared" ca="1" si="29"/>
        <v>18.170278943355537</v>
      </c>
      <c r="R303" s="37">
        <f t="shared" ca="1" si="30"/>
        <v>0</v>
      </c>
      <c r="T303" s="39">
        <f t="shared" ca="1" si="32"/>
        <v>-85</v>
      </c>
    </row>
    <row r="304" spans="3:20">
      <c r="C304">
        <f t="shared" si="33"/>
        <v>2036</v>
      </c>
      <c r="D304">
        <f t="shared" si="34"/>
        <v>10</v>
      </c>
      <c r="E304" s="36">
        <f ca="1">OFFSET(values!P$49,$D304,0)</f>
        <v>0</v>
      </c>
      <c r="F304" s="36">
        <f ca="1">OFFSET(values!Q$49,$D304,0)</f>
        <v>0</v>
      </c>
      <c r="G304" s="36">
        <f ca="1">OFFSET(values!R$49,$D304,0)</f>
        <v>0</v>
      </c>
      <c r="H304" s="36">
        <f ca="1">OFFSET(values!S$49,$D304,0)</f>
        <v>0</v>
      </c>
      <c r="J304" s="37">
        <f>IF(ISERROR(HLOOKUP(C304,'exogenous demand adjustment'!$N$2:$V$31,30,FALSE)),J303,HLOOKUP(C304,'exogenous demand adjustment'!$N$2:$V$31,30,FALSE))</f>
        <v>88564.805154617483</v>
      </c>
      <c r="K304" s="37">
        <f>IF(ISERROR(HLOOKUP(C304,'exogenous demand adjustment'!$C$2:$K$31,30,FALSE)),K303,HLOOKUP(C304,'exogenous demand adjustment'!$C$2:$K$31,30,FALSE))</f>
        <v>86251.302507230372</v>
      </c>
      <c r="L304" s="37">
        <f>IF(ISERROR(HLOOKUP(C304,'exogenous demand adjustment'!$N$2:$V$51,50,FALSE)),L303,HLOOKUP(C304,'exogenous demand adjustment'!$N$2:$V$51,50,FALSE))</f>
        <v>22638.38032286919</v>
      </c>
      <c r="M304" s="37">
        <f>IF(ISERROR(HLOOKUP(C304,'exogenous demand adjustment'!$C$2:$K$51,50,FALSE)),M303,HLOOKUP(C304,'exogenous demand adjustment'!$C$2:$K$51,50,FALSE))</f>
        <v>7241.4702573916347</v>
      </c>
      <c r="O304" s="37">
        <f t="shared" ca="1" si="31"/>
        <v>0</v>
      </c>
      <c r="P304" s="37">
        <f t="shared" ca="1" si="28"/>
        <v>0</v>
      </c>
      <c r="Q304" s="37">
        <f t="shared" ca="1" si="29"/>
        <v>0</v>
      </c>
      <c r="R304" s="37">
        <f t="shared" ca="1" si="30"/>
        <v>0</v>
      </c>
      <c r="T304" s="39">
        <f t="shared" ca="1" si="32"/>
        <v>0</v>
      </c>
    </row>
    <row r="305" spans="3:20">
      <c r="C305">
        <f t="shared" si="33"/>
        <v>2036</v>
      </c>
      <c r="D305">
        <f t="shared" si="34"/>
        <v>11</v>
      </c>
      <c r="E305" s="36">
        <f ca="1">OFFSET(values!P$49,$D305,0)</f>
        <v>0</v>
      </c>
      <c r="F305" s="36">
        <f ca="1">OFFSET(values!Q$49,$D305,0)</f>
        <v>0</v>
      </c>
      <c r="G305" s="36">
        <f ca="1">OFFSET(values!R$49,$D305,0)</f>
        <v>0</v>
      </c>
      <c r="H305" s="36">
        <f ca="1">OFFSET(values!S$49,$D305,0)</f>
        <v>0</v>
      </c>
      <c r="J305" s="37">
        <f>IF(ISERROR(HLOOKUP(C305,'exogenous demand adjustment'!$N$2:$V$31,30,FALSE)),J304,HLOOKUP(C305,'exogenous demand adjustment'!$N$2:$V$31,30,FALSE))</f>
        <v>88564.805154617483</v>
      </c>
      <c r="K305" s="37">
        <f>IF(ISERROR(HLOOKUP(C305,'exogenous demand adjustment'!$C$2:$K$31,30,FALSE)),K304,HLOOKUP(C305,'exogenous demand adjustment'!$C$2:$K$31,30,FALSE))</f>
        <v>86251.302507230372</v>
      </c>
      <c r="L305" s="37">
        <f>IF(ISERROR(HLOOKUP(C305,'exogenous demand adjustment'!$N$2:$V$51,50,FALSE)),L304,HLOOKUP(C305,'exogenous demand adjustment'!$N$2:$V$51,50,FALSE))</f>
        <v>22638.38032286919</v>
      </c>
      <c r="M305" s="37">
        <f>IF(ISERROR(HLOOKUP(C305,'exogenous demand adjustment'!$C$2:$K$51,50,FALSE)),M304,HLOOKUP(C305,'exogenous demand adjustment'!$C$2:$K$51,50,FALSE))</f>
        <v>7241.4702573916347</v>
      </c>
      <c r="O305" s="37">
        <f t="shared" ca="1" si="31"/>
        <v>0</v>
      </c>
      <c r="P305" s="37">
        <f t="shared" ca="1" si="28"/>
        <v>0</v>
      </c>
      <c r="Q305" s="37">
        <f t="shared" ca="1" si="29"/>
        <v>0</v>
      </c>
      <c r="R305" s="37">
        <f t="shared" ca="1" si="30"/>
        <v>0</v>
      </c>
      <c r="T305" s="39">
        <f t="shared" ca="1" si="32"/>
        <v>0</v>
      </c>
    </row>
    <row r="306" spans="3:20">
      <c r="C306">
        <f t="shared" si="33"/>
        <v>2036</v>
      </c>
      <c r="D306">
        <f t="shared" si="34"/>
        <v>12</v>
      </c>
      <c r="E306" s="36">
        <f ca="1">OFFSET(values!P$49,$D306,0)</f>
        <v>0</v>
      </c>
      <c r="F306" s="36">
        <f ca="1">OFFSET(values!Q$49,$D306,0)</f>
        <v>0.89855072463768115</v>
      </c>
      <c r="G306" s="36">
        <f ca="1">OFFSET(values!R$49,$D306,0)</f>
        <v>0</v>
      </c>
      <c r="H306" s="36">
        <f ca="1">OFFSET(values!S$49,$D306,0)</f>
        <v>0.86131386861313863</v>
      </c>
      <c r="J306" s="37">
        <f>IF(ISERROR(HLOOKUP(C306,'exogenous demand adjustment'!$N$2:$V$31,30,FALSE)),J305,HLOOKUP(C306,'exogenous demand adjustment'!$N$2:$V$31,30,FALSE))</f>
        <v>88564.805154617483</v>
      </c>
      <c r="K306" s="37">
        <f>IF(ISERROR(HLOOKUP(C306,'exogenous demand adjustment'!$C$2:$K$31,30,FALSE)),K305,HLOOKUP(C306,'exogenous demand adjustment'!$C$2:$K$31,30,FALSE))</f>
        <v>86251.302507230372</v>
      </c>
      <c r="L306" s="37">
        <f>IF(ISERROR(HLOOKUP(C306,'exogenous demand adjustment'!$N$2:$V$51,50,FALSE)),L305,HLOOKUP(C306,'exogenous demand adjustment'!$N$2:$V$51,50,FALSE))</f>
        <v>22638.38032286919</v>
      </c>
      <c r="M306" s="37">
        <f>IF(ISERROR(HLOOKUP(C306,'exogenous demand adjustment'!$C$2:$K$51,50,FALSE)),M305,HLOOKUP(C306,'exogenous demand adjustment'!$C$2:$K$51,50,FALSE))</f>
        <v>7241.4702573916347</v>
      </c>
      <c r="O306" s="37">
        <f t="shared" ca="1" si="31"/>
        <v>0</v>
      </c>
      <c r="P306" s="37">
        <f t="shared" ca="1" si="28"/>
        <v>77.501170368815693</v>
      </c>
      <c r="Q306" s="37">
        <f t="shared" ca="1" si="29"/>
        <v>0</v>
      </c>
      <c r="R306" s="37">
        <f t="shared" ca="1" si="30"/>
        <v>6.23717876184097</v>
      </c>
      <c r="T306" s="39">
        <f t="shared" ca="1" si="32"/>
        <v>-84</v>
      </c>
    </row>
    <row r="307" spans="3:20">
      <c r="C307">
        <f t="shared" si="33"/>
        <v>2037</v>
      </c>
      <c r="D307">
        <f t="shared" si="34"/>
        <v>1</v>
      </c>
      <c r="E307" s="36">
        <f ca="1">OFFSET(values!P$49,$D307,0)</f>
        <v>0</v>
      </c>
      <c r="F307" s="36">
        <f ca="1">OFFSET(values!Q$49,$D307,0)</f>
        <v>1</v>
      </c>
      <c r="G307" s="36">
        <f ca="1">OFFSET(values!R$49,$D307,0)</f>
        <v>0</v>
      </c>
      <c r="H307" s="36">
        <f ca="1">OFFSET(values!S$49,$D307,0)</f>
        <v>1</v>
      </c>
      <c r="J307" s="37">
        <f>IF(ISERROR(HLOOKUP(C307,'exogenous demand adjustment'!$N$2:$V$31,30,FALSE)),J306,HLOOKUP(C307,'exogenous demand adjustment'!$N$2:$V$31,30,FALSE))</f>
        <v>88564.805154617483</v>
      </c>
      <c r="K307" s="37">
        <f>IF(ISERROR(HLOOKUP(C307,'exogenous demand adjustment'!$C$2:$K$31,30,FALSE)),K306,HLOOKUP(C307,'exogenous demand adjustment'!$C$2:$K$31,30,FALSE))</f>
        <v>86251.302507230372</v>
      </c>
      <c r="L307" s="37">
        <f>IF(ISERROR(HLOOKUP(C307,'exogenous demand adjustment'!$N$2:$V$51,50,FALSE)),L306,HLOOKUP(C307,'exogenous demand adjustment'!$N$2:$V$51,50,FALSE))</f>
        <v>22638.38032286919</v>
      </c>
      <c r="M307" s="37">
        <f>IF(ISERROR(HLOOKUP(C307,'exogenous demand adjustment'!$C$2:$K$51,50,FALSE)),M306,HLOOKUP(C307,'exogenous demand adjustment'!$C$2:$K$51,50,FALSE))</f>
        <v>7241.4702573916347</v>
      </c>
      <c r="O307" s="37">
        <f t="shared" ca="1" si="31"/>
        <v>0</v>
      </c>
      <c r="P307" s="37">
        <f t="shared" ca="1" si="28"/>
        <v>86.251302507230378</v>
      </c>
      <c r="Q307" s="37">
        <f t="shared" ca="1" si="29"/>
        <v>0</v>
      </c>
      <c r="R307" s="37">
        <f t="shared" ca="1" si="30"/>
        <v>7.2414702573916347</v>
      </c>
      <c r="T307" s="39">
        <f t="shared" ca="1" si="32"/>
        <v>-93</v>
      </c>
    </row>
    <row r="308" spans="3:20">
      <c r="C308">
        <f t="shared" si="33"/>
        <v>2037</v>
      </c>
      <c r="D308">
        <f t="shared" si="34"/>
        <v>2</v>
      </c>
      <c r="E308" s="36">
        <f ca="1">OFFSET(values!P$49,$D308,0)</f>
        <v>0</v>
      </c>
      <c r="F308" s="36">
        <f ca="1">OFFSET(values!Q$49,$D308,0)</f>
        <v>0.75362318840579712</v>
      </c>
      <c r="G308" s="36">
        <f ca="1">OFFSET(values!R$49,$D308,0)</f>
        <v>0</v>
      </c>
      <c r="H308" s="36">
        <f ca="1">OFFSET(values!S$49,$D308,0)</f>
        <v>0.67883211678832112</v>
      </c>
      <c r="J308" s="37">
        <f>IF(ISERROR(HLOOKUP(C308,'exogenous demand adjustment'!$N$2:$V$31,30,FALSE)),J307,HLOOKUP(C308,'exogenous demand adjustment'!$N$2:$V$31,30,FALSE))</f>
        <v>88564.805154617483</v>
      </c>
      <c r="K308" s="37">
        <f>IF(ISERROR(HLOOKUP(C308,'exogenous demand adjustment'!$C$2:$K$31,30,FALSE)),K307,HLOOKUP(C308,'exogenous demand adjustment'!$C$2:$K$31,30,FALSE))</f>
        <v>86251.302507230372</v>
      </c>
      <c r="L308" s="37">
        <f>IF(ISERROR(HLOOKUP(C308,'exogenous demand adjustment'!$N$2:$V$51,50,FALSE)),L307,HLOOKUP(C308,'exogenous demand adjustment'!$N$2:$V$51,50,FALSE))</f>
        <v>22638.38032286919</v>
      </c>
      <c r="M308" s="37">
        <f>IF(ISERROR(HLOOKUP(C308,'exogenous demand adjustment'!$C$2:$K$51,50,FALSE)),M307,HLOOKUP(C308,'exogenous demand adjustment'!$C$2:$K$51,50,FALSE))</f>
        <v>7241.4702573916347</v>
      </c>
      <c r="O308" s="37">
        <f t="shared" ca="1" si="31"/>
        <v>0</v>
      </c>
      <c r="P308" s="37">
        <f t="shared" ca="1" si="28"/>
        <v>65.00098159965188</v>
      </c>
      <c r="Q308" s="37">
        <f t="shared" ca="1" si="29"/>
        <v>0</v>
      </c>
      <c r="R308" s="37">
        <f t="shared" ca="1" si="30"/>
        <v>4.9157425834848318</v>
      </c>
      <c r="T308" s="39">
        <f t="shared" ca="1" si="32"/>
        <v>-70</v>
      </c>
    </row>
    <row r="309" spans="3:20">
      <c r="C309">
        <f t="shared" si="33"/>
        <v>2037</v>
      </c>
      <c r="D309">
        <f t="shared" si="34"/>
        <v>3</v>
      </c>
      <c r="E309" s="36">
        <f ca="1">OFFSET(values!P$49,$D309,0)</f>
        <v>0</v>
      </c>
      <c r="F309" s="36">
        <f ca="1">OFFSET(values!Q$49,$D309,0)</f>
        <v>0</v>
      </c>
      <c r="G309" s="36">
        <f ca="1">OFFSET(values!R$49,$D309,0)</f>
        <v>0</v>
      </c>
      <c r="H309" s="36">
        <f ca="1">OFFSET(values!S$49,$D309,0)</f>
        <v>0</v>
      </c>
      <c r="J309" s="37">
        <f>IF(ISERROR(HLOOKUP(C309,'exogenous demand adjustment'!$N$2:$V$31,30,FALSE)),J308,HLOOKUP(C309,'exogenous demand adjustment'!$N$2:$V$31,30,FALSE))</f>
        <v>88564.805154617483</v>
      </c>
      <c r="K309" s="37">
        <f>IF(ISERROR(HLOOKUP(C309,'exogenous demand adjustment'!$C$2:$K$31,30,FALSE)),K308,HLOOKUP(C309,'exogenous demand adjustment'!$C$2:$K$31,30,FALSE))</f>
        <v>86251.302507230372</v>
      </c>
      <c r="L309" s="37">
        <f>IF(ISERROR(HLOOKUP(C309,'exogenous demand adjustment'!$N$2:$V$51,50,FALSE)),L308,HLOOKUP(C309,'exogenous demand adjustment'!$N$2:$V$51,50,FALSE))</f>
        <v>22638.38032286919</v>
      </c>
      <c r="M309" s="37">
        <f>IF(ISERROR(HLOOKUP(C309,'exogenous demand adjustment'!$C$2:$K$51,50,FALSE)),M308,HLOOKUP(C309,'exogenous demand adjustment'!$C$2:$K$51,50,FALSE))</f>
        <v>7241.4702573916347</v>
      </c>
      <c r="O309" s="37">
        <f t="shared" ca="1" si="31"/>
        <v>0</v>
      </c>
      <c r="P309" s="37">
        <f t="shared" ca="1" si="28"/>
        <v>0</v>
      </c>
      <c r="Q309" s="37">
        <f t="shared" ca="1" si="29"/>
        <v>0</v>
      </c>
      <c r="R309" s="37">
        <f t="shared" ca="1" si="30"/>
        <v>0</v>
      </c>
      <c r="T309" s="39">
        <f t="shared" ca="1" si="32"/>
        <v>0</v>
      </c>
    </row>
    <row r="310" spans="3:20">
      <c r="C310">
        <f t="shared" si="33"/>
        <v>2037</v>
      </c>
      <c r="D310">
        <f t="shared" si="34"/>
        <v>4</v>
      </c>
      <c r="E310" s="36">
        <f ca="1">OFFSET(values!P$49,$D310,0)</f>
        <v>0</v>
      </c>
      <c r="F310" s="36">
        <f ca="1">OFFSET(values!Q$49,$D310,0)</f>
        <v>0</v>
      </c>
      <c r="G310" s="36">
        <f ca="1">OFFSET(values!R$49,$D310,0)</f>
        <v>0</v>
      </c>
      <c r="H310" s="36">
        <f ca="1">OFFSET(values!S$49,$D310,0)</f>
        <v>0</v>
      </c>
      <c r="J310" s="37">
        <f>IF(ISERROR(HLOOKUP(C310,'exogenous demand adjustment'!$N$2:$V$31,30,FALSE)),J309,HLOOKUP(C310,'exogenous demand adjustment'!$N$2:$V$31,30,FALSE))</f>
        <v>88564.805154617483</v>
      </c>
      <c r="K310" s="37">
        <f>IF(ISERROR(HLOOKUP(C310,'exogenous demand adjustment'!$C$2:$K$31,30,FALSE)),K309,HLOOKUP(C310,'exogenous demand adjustment'!$C$2:$K$31,30,FALSE))</f>
        <v>86251.302507230372</v>
      </c>
      <c r="L310" s="37">
        <f>IF(ISERROR(HLOOKUP(C310,'exogenous demand adjustment'!$N$2:$V$51,50,FALSE)),L309,HLOOKUP(C310,'exogenous demand adjustment'!$N$2:$V$51,50,FALSE))</f>
        <v>22638.38032286919</v>
      </c>
      <c r="M310" s="37">
        <f>IF(ISERROR(HLOOKUP(C310,'exogenous demand adjustment'!$C$2:$K$51,50,FALSE)),M309,HLOOKUP(C310,'exogenous demand adjustment'!$C$2:$K$51,50,FALSE))</f>
        <v>7241.4702573916347</v>
      </c>
      <c r="O310" s="37">
        <f t="shared" ca="1" si="31"/>
        <v>0</v>
      </c>
      <c r="P310" s="37">
        <f t="shared" ca="1" si="28"/>
        <v>0</v>
      </c>
      <c r="Q310" s="37">
        <f t="shared" ca="1" si="29"/>
        <v>0</v>
      </c>
      <c r="R310" s="37">
        <f t="shared" ca="1" si="30"/>
        <v>0</v>
      </c>
      <c r="T310" s="39">
        <f t="shared" ca="1" si="32"/>
        <v>0</v>
      </c>
    </row>
    <row r="311" spans="3:20">
      <c r="C311">
        <f t="shared" si="33"/>
        <v>2037</v>
      </c>
      <c r="D311">
        <f t="shared" si="34"/>
        <v>5</v>
      </c>
      <c r="E311" s="36">
        <f ca="1">OFFSET(values!P$49,$D311,0)</f>
        <v>0.58333333333333337</v>
      </c>
      <c r="F311" s="36">
        <f ca="1">OFFSET(values!Q$49,$D311,0)</f>
        <v>0</v>
      </c>
      <c r="G311" s="36">
        <f ca="1">OFFSET(values!R$49,$D311,0)</f>
        <v>0.65350877192982459</v>
      </c>
      <c r="H311" s="36">
        <f ca="1">OFFSET(values!S$49,$D311,0)</f>
        <v>0</v>
      </c>
      <c r="J311" s="37">
        <f>IF(ISERROR(HLOOKUP(C311,'exogenous demand adjustment'!$N$2:$V$31,30,FALSE)),J310,HLOOKUP(C311,'exogenous demand adjustment'!$N$2:$V$31,30,FALSE))</f>
        <v>88564.805154617483</v>
      </c>
      <c r="K311" s="37">
        <f>IF(ISERROR(HLOOKUP(C311,'exogenous demand adjustment'!$C$2:$K$31,30,FALSE)),K310,HLOOKUP(C311,'exogenous demand adjustment'!$C$2:$K$31,30,FALSE))</f>
        <v>86251.302507230372</v>
      </c>
      <c r="L311" s="37">
        <f>IF(ISERROR(HLOOKUP(C311,'exogenous demand adjustment'!$N$2:$V$51,50,FALSE)),L310,HLOOKUP(C311,'exogenous demand adjustment'!$N$2:$V$51,50,FALSE))</f>
        <v>22638.38032286919</v>
      </c>
      <c r="M311" s="37">
        <f>IF(ISERROR(HLOOKUP(C311,'exogenous demand adjustment'!$C$2:$K$51,50,FALSE)),M310,HLOOKUP(C311,'exogenous demand adjustment'!$C$2:$K$51,50,FALSE))</f>
        <v>7241.4702573916347</v>
      </c>
      <c r="O311" s="37">
        <f t="shared" ca="1" si="31"/>
        <v>51.662803006860202</v>
      </c>
      <c r="P311" s="37">
        <f t="shared" ca="1" si="28"/>
        <v>0</v>
      </c>
      <c r="Q311" s="37">
        <f t="shared" ca="1" si="29"/>
        <v>14.79438012327855</v>
      </c>
      <c r="R311" s="37">
        <f t="shared" ca="1" si="30"/>
        <v>0</v>
      </c>
      <c r="T311" s="39">
        <f t="shared" ca="1" si="32"/>
        <v>-66</v>
      </c>
    </row>
    <row r="312" spans="3:20">
      <c r="C312">
        <f t="shared" si="33"/>
        <v>2037</v>
      </c>
      <c r="D312">
        <f t="shared" si="34"/>
        <v>6</v>
      </c>
      <c r="E312" s="36">
        <f ca="1">OFFSET(values!P$49,$D312,0)</f>
        <v>0.91111111111111109</v>
      </c>
      <c r="F312" s="36">
        <f ca="1">OFFSET(values!Q$49,$D312,0)</f>
        <v>0</v>
      </c>
      <c r="G312" s="36">
        <f ca="1">OFFSET(values!R$49,$D312,0)</f>
        <v>0.92982456140350878</v>
      </c>
      <c r="H312" s="36">
        <f ca="1">OFFSET(values!S$49,$D312,0)</f>
        <v>0</v>
      </c>
      <c r="J312" s="37">
        <f>IF(ISERROR(HLOOKUP(C312,'exogenous demand adjustment'!$N$2:$V$31,30,FALSE)),J311,HLOOKUP(C312,'exogenous demand adjustment'!$N$2:$V$31,30,FALSE))</f>
        <v>88564.805154617483</v>
      </c>
      <c r="K312" s="37">
        <f>IF(ISERROR(HLOOKUP(C312,'exogenous demand adjustment'!$C$2:$K$31,30,FALSE)),K311,HLOOKUP(C312,'exogenous demand adjustment'!$C$2:$K$31,30,FALSE))</f>
        <v>86251.302507230372</v>
      </c>
      <c r="L312" s="37">
        <f>IF(ISERROR(HLOOKUP(C312,'exogenous demand adjustment'!$N$2:$V$51,50,FALSE)),L311,HLOOKUP(C312,'exogenous demand adjustment'!$N$2:$V$51,50,FALSE))</f>
        <v>22638.38032286919</v>
      </c>
      <c r="M312" s="37">
        <f>IF(ISERROR(HLOOKUP(C312,'exogenous demand adjustment'!$C$2:$K$51,50,FALSE)),M311,HLOOKUP(C312,'exogenous demand adjustment'!$C$2:$K$51,50,FALSE))</f>
        <v>7241.4702573916347</v>
      </c>
      <c r="O312" s="37">
        <f t="shared" ca="1" si="31"/>
        <v>80.692378029762594</v>
      </c>
      <c r="P312" s="37">
        <f t="shared" ca="1" si="28"/>
        <v>0</v>
      </c>
      <c r="Q312" s="37">
        <f t="shared" ca="1" si="29"/>
        <v>21.049722054597666</v>
      </c>
      <c r="R312" s="37">
        <f t="shared" ca="1" si="30"/>
        <v>0</v>
      </c>
      <c r="T312" s="39">
        <f t="shared" ca="1" si="32"/>
        <v>-102</v>
      </c>
    </row>
    <row r="313" spans="3:20">
      <c r="C313">
        <f t="shared" si="33"/>
        <v>2037</v>
      </c>
      <c r="D313">
        <f t="shared" si="34"/>
        <v>7</v>
      </c>
      <c r="E313" s="36">
        <f ca="1">OFFSET(values!P$49,$D313,0)</f>
        <v>1</v>
      </c>
      <c r="F313" s="36">
        <f ca="1">OFFSET(values!Q$49,$D313,0)</f>
        <v>0</v>
      </c>
      <c r="G313" s="36">
        <f ca="1">OFFSET(values!R$49,$D313,0)</f>
        <v>1</v>
      </c>
      <c r="H313" s="36">
        <f ca="1">OFFSET(values!S$49,$D313,0)</f>
        <v>0</v>
      </c>
      <c r="J313" s="37">
        <f>IF(ISERROR(HLOOKUP(C313,'exogenous demand adjustment'!$N$2:$V$31,30,FALSE)),J312,HLOOKUP(C313,'exogenous demand adjustment'!$N$2:$V$31,30,FALSE))</f>
        <v>88564.805154617483</v>
      </c>
      <c r="K313" s="37">
        <f>IF(ISERROR(HLOOKUP(C313,'exogenous demand adjustment'!$C$2:$K$31,30,FALSE)),K312,HLOOKUP(C313,'exogenous demand adjustment'!$C$2:$K$31,30,FALSE))</f>
        <v>86251.302507230372</v>
      </c>
      <c r="L313" s="37">
        <f>IF(ISERROR(HLOOKUP(C313,'exogenous demand adjustment'!$N$2:$V$51,50,FALSE)),L312,HLOOKUP(C313,'exogenous demand adjustment'!$N$2:$V$51,50,FALSE))</f>
        <v>22638.38032286919</v>
      </c>
      <c r="M313" s="37">
        <f>IF(ISERROR(HLOOKUP(C313,'exogenous demand adjustment'!$C$2:$K$51,50,FALSE)),M312,HLOOKUP(C313,'exogenous demand adjustment'!$C$2:$K$51,50,FALSE))</f>
        <v>7241.4702573916347</v>
      </c>
      <c r="O313" s="37">
        <f t="shared" ca="1" si="31"/>
        <v>88.564805154617488</v>
      </c>
      <c r="P313" s="37">
        <f t="shared" ca="1" si="28"/>
        <v>0</v>
      </c>
      <c r="Q313" s="37">
        <f t="shared" ca="1" si="29"/>
        <v>22.638380322869189</v>
      </c>
      <c r="R313" s="37">
        <f t="shared" ca="1" si="30"/>
        <v>0</v>
      </c>
      <c r="T313" s="39">
        <f t="shared" ca="1" si="32"/>
        <v>-111</v>
      </c>
    </row>
    <row r="314" spans="3:20">
      <c r="C314">
        <f t="shared" si="33"/>
        <v>2037</v>
      </c>
      <c r="D314">
        <f t="shared" si="34"/>
        <v>8</v>
      </c>
      <c r="E314" s="36">
        <f ca="1">OFFSET(values!P$49,$D314,0)</f>
        <v>0.96388888888888891</v>
      </c>
      <c r="F314" s="36">
        <f ca="1">OFFSET(values!Q$49,$D314,0)</f>
        <v>0</v>
      </c>
      <c r="G314" s="36">
        <f ca="1">OFFSET(values!R$49,$D314,0)</f>
        <v>0.97149122807017541</v>
      </c>
      <c r="H314" s="36">
        <f ca="1">OFFSET(values!S$49,$D314,0)</f>
        <v>0</v>
      </c>
      <c r="J314" s="37">
        <f>IF(ISERROR(HLOOKUP(C314,'exogenous demand adjustment'!$N$2:$V$31,30,FALSE)),J313,HLOOKUP(C314,'exogenous demand adjustment'!$N$2:$V$31,30,FALSE))</f>
        <v>88564.805154617483</v>
      </c>
      <c r="K314" s="37">
        <f>IF(ISERROR(HLOOKUP(C314,'exogenous demand adjustment'!$C$2:$K$31,30,FALSE)),K313,HLOOKUP(C314,'exogenous demand adjustment'!$C$2:$K$31,30,FALSE))</f>
        <v>86251.302507230372</v>
      </c>
      <c r="L314" s="37">
        <f>IF(ISERROR(HLOOKUP(C314,'exogenous demand adjustment'!$N$2:$V$51,50,FALSE)),L313,HLOOKUP(C314,'exogenous demand adjustment'!$N$2:$V$51,50,FALSE))</f>
        <v>22638.38032286919</v>
      </c>
      <c r="M314" s="37">
        <f>IF(ISERROR(HLOOKUP(C314,'exogenous demand adjustment'!$C$2:$K$51,50,FALSE)),M313,HLOOKUP(C314,'exogenous demand adjustment'!$C$2:$K$51,50,FALSE))</f>
        <v>7241.4702573916347</v>
      </c>
      <c r="O314" s="37">
        <f t="shared" ca="1" si="31"/>
        <v>85.366631635145183</v>
      </c>
      <c r="P314" s="37">
        <f t="shared" ca="1" si="28"/>
        <v>0</v>
      </c>
      <c r="Q314" s="37">
        <f t="shared" ca="1" si="29"/>
        <v>21.992987901383884</v>
      </c>
      <c r="R314" s="37">
        <f t="shared" ca="1" si="30"/>
        <v>0</v>
      </c>
      <c r="T314" s="39">
        <f t="shared" ca="1" si="32"/>
        <v>-107</v>
      </c>
    </row>
    <row r="315" spans="3:20">
      <c r="C315">
        <f t="shared" si="33"/>
        <v>2037</v>
      </c>
      <c r="D315">
        <f t="shared" si="34"/>
        <v>9</v>
      </c>
      <c r="E315" s="36">
        <f ca="1">OFFSET(values!P$49,$D315,0)</f>
        <v>0.7583333333333333</v>
      </c>
      <c r="F315" s="36">
        <f ca="1">OFFSET(values!Q$49,$D315,0)</f>
        <v>0</v>
      </c>
      <c r="G315" s="36">
        <f ca="1">OFFSET(values!R$49,$D315,0)</f>
        <v>0.80263157894736847</v>
      </c>
      <c r="H315" s="36">
        <f ca="1">OFFSET(values!S$49,$D315,0)</f>
        <v>0</v>
      </c>
      <c r="J315" s="37">
        <f>IF(ISERROR(HLOOKUP(C315,'exogenous demand adjustment'!$N$2:$V$31,30,FALSE)),J314,HLOOKUP(C315,'exogenous demand adjustment'!$N$2:$V$31,30,FALSE))</f>
        <v>88564.805154617483</v>
      </c>
      <c r="K315" s="37">
        <f>IF(ISERROR(HLOOKUP(C315,'exogenous demand adjustment'!$C$2:$K$31,30,FALSE)),K314,HLOOKUP(C315,'exogenous demand adjustment'!$C$2:$K$31,30,FALSE))</f>
        <v>86251.302507230372</v>
      </c>
      <c r="L315" s="37">
        <f>IF(ISERROR(HLOOKUP(C315,'exogenous demand adjustment'!$N$2:$V$51,50,FALSE)),L314,HLOOKUP(C315,'exogenous demand adjustment'!$N$2:$V$51,50,FALSE))</f>
        <v>22638.38032286919</v>
      </c>
      <c r="M315" s="37">
        <f>IF(ISERROR(HLOOKUP(C315,'exogenous demand adjustment'!$C$2:$K$51,50,FALSE)),M314,HLOOKUP(C315,'exogenous demand adjustment'!$C$2:$K$51,50,FALSE))</f>
        <v>7241.4702573916347</v>
      </c>
      <c r="O315" s="37">
        <f t="shared" ca="1" si="31"/>
        <v>67.161643908918251</v>
      </c>
      <c r="P315" s="37">
        <f t="shared" ca="1" si="28"/>
        <v>0</v>
      </c>
      <c r="Q315" s="37">
        <f t="shared" ca="1" si="29"/>
        <v>18.170278943355537</v>
      </c>
      <c r="R315" s="37">
        <f t="shared" ca="1" si="30"/>
        <v>0</v>
      </c>
      <c r="T315" s="39">
        <f t="shared" ca="1" si="32"/>
        <v>-85</v>
      </c>
    </row>
    <row r="316" spans="3:20">
      <c r="C316">
        <f t="shared" si="33"/>
        <v>2037</v>
      </c>
      <c r="D316">
        <f t="shared" si="34"/>
        <v>10</v>
      </c>
      <c r="E316" s="36">
        <f ca="1">OFFSET(values!P$49,$D316,0)</f>
        <v>0</v>
      </c>
      <c r="F316" s="36">
        <f ca="1">OFFSET(values!Q$49,$D316,0)</f>
        <v>0</v>
      </c>
      <c r="G316" s="36">
        <f ca="1">OFFSET(values!R$49,$D316,0)</f>
        <v>0</v>
      </c>
      <c r="H316" s="36">
        <f ca="1">OFFSET(values!S$49,$D316,0)</f>
        <v>0</v>
      </c>
      <c r="J316" s="37">
        <f>IF(ISERROR(HLOOKUP(C316,'exogenous demand adjustment'!$N$2:$V$31,30,FALSE)),J315,HLOOKUP(C316,'exogenous demand adjustment'!$N$2:$V$31,30,FALSE))</f>
        <v>88564.805154617483</v>
      </c>
      <c r="K316" s="37">
        <f>IF(ISERROR(HLOOKUP(C316,'exogenous demand adjustment'!$C$2:$K$31,30,FALSE)),K315,HLOOKUP(C316,'exogenous demand adjustment'!$C$2:$K$31,30,FALSE))</f>
        <v>86251.302507230372</v>
      </c>
      <c r="L316" s="37">
        <f>IF(ISERROR(HLOOKUP(C316,'exogenous demand adjustment'!$N$2:$V$51,50,FALSE)),L315,HLOOKUP(C316,'exogenous demand adjustment'!$N$2:$V$51,50,FALSE))</f>
        <v>22638.38032286919</v>
      </c>
      <c r="M316" s="37">
        <f>IF(ISERROR(HLOOKUP(C316,'exogenous demand adjustment'!$C$2:$K$51,50,FALSE)),M315,HLOOKUP(C316,'exogenous demand adjustment'!$C$2:$K$51,50,FALSE))</f>
        <v>7241.4702573916347</v>
      </c>
      <c r="O316" s="37">
        <f t="shared" ca="1" si="31"/>
        <v>0</v>
      </c>
      <c r="P316" s="37">
        <f t="shared" ca="1" si="28"/>
        <v>0</v>
      </c>
      <c r="Q316" s="37">
        <f t="shared" ca="1" si="29"/>
        <v>0</v>
      </c>
      <c r="R316" s="37">
        <f t="shared" ca="1" si="30"/>
        <v>0</v>
      </c>
      <c r="T316" s="39">
        <f t="shared" ca="1" si="32"/>
        <v>0</v>
      </c>
    </row>
    <row r="317" spans="3:20">
      <c r="C317">
        <f t="shared" si="33"/>
        <v>2037</v>
      </c>
      <c r="D317">
        <f t="shared" si="34"/>
        <v>11</v>
      </c>
      <c r="E317" s="36">
        <f ca="1">OFFSET(values!P$49,$D317,0)</f>
        <v>0</v>
      </c>
      <c r="F317" s="36">
        <f ca="1">OFFSET(values!Q$49,$D317,0)</f>
        <v>0</v>
      </c>
      <c r="G317" s="36">
        <f ca="1">OFFSET(values!R$49,$D317,0)</f>
        <v>0</v>
      </c>
      <c r="H317" s="36">
        <f ca="1">OFFSET(values!S$49,$D317,0)</f>
        <v>0</v>
      </c>
      <c r="J317" s="37">
        <f>IF(ISERROR(HLOOKUP(C317,'exogenous demand adjustment'!$N$2:$V$31,30,FALSE)),J316,HLOOKUP(C317,'exogenous demand adjustment'!$N$2:$V$31,30,FALSE))</f>
        <v>88564.805154617483</v>
      </c>
      <c r="K317" s="37">
        <f>IF(ISERROR(HLOOKUP(C317,'exogenous demand adjustment'!$C$2:$K$31,30,FALSE)),K316,HLOOKUP(C317,'exogenous demand adjustment'!$C$2:$K$31,30,FALSE))</f>
        <v>86251.302507230372</v>
      </c>
      <c r="L317" s="37">
        <f>IF(ISERROR(HLOOKUP(C317,'exogenous demand adjustment'!$N$2:$V$51,50,FALSE)),L316,HLOOKUP(C317,'exogenous demand adjustment'!$N$2:$V$51,50,FALSE))</f>
        <v>22638.38032286919</v>
      </c>
      <c r="M317" s="37">
        <f>IF(ISERROR(HLOOKUP(C317,'exogenous demand adjustment'!$C$2:$K$51,50,FALSE)),M316,HLOOKUP(C317,'exogenous demand adjustment'!$C$2:$K$51,50,FALSE))</f>
        <v>7241.4702573916347</v>
      </c>
      <c r="O317" s="37">
        <f t="shared" ca="1" si="31"/>
        <v>0</v>
      </c>
      <c r="P317" s="37">
        <f t="shared" ca="1" si="28"/>
        <v>0</v>
      </c>
      <c r="Q317" s="37">
        <f t="shared" ca="1" si="29"/>
        <v>0</v>
      </c>
      <c r="R317" s="37">
        <f t="shared" ca="1" si="30"/>
        <v>0</v>
      </c>
      <c r="T317" s="39">
        <f t="shared" ca="1" si="32"/>
        <v>0</v>
      </c>
    </row>
    <row r="318" spans="3:20">
      <c r="C318">
        <f t="shared" si="33"/>
        <v>2037</v>
      </c>
      <c r="D318">
        <f t="shared" si="34"/>
        <v>12</v>
      </c>
      <c r="E318" s="36">
        <f ca="1">OFFSET(values!P$49,$D318,0)</f>
        <v>0</v>
      </c>
      <c r="F318" s="36">
        <f ca="1">OFFSET(values!Q$49,$D318,0)</f>
        <v>0.89855072463768115</v>
      </c>
      <c r="G318" s="36">
        <f ca="1">OFFSET(values!R$49,$D318,0)</f>
        <v>0</v>
      </c>
      <c r="H318" s="36">
        <f ca="1">OFFSET(values!S$49,$D318,0)</f>
        <v>0.86131386861313863</v>
      </c>
      <c r="J318" s="37">
        <f>IF(ISERROR(HLOOKUP(C318,'exogenous demand adjustment'!$N$2:$V$31,30,FALSE)),J317,HLOOKUP(C318,'exogenous demand adjustment'!$N$2:$V$31,30,FALSE))</f>
        <v>88564.805154617483</v>
      </c>
      <c r="K318" s="37">
        <f>IF(ISERROR(HLOOKUP(C318,'exogenous demand adjustment'!$C$2:$K$31,30,FALSE)),K317,HLOOKUP(C318,'exogenous demand adjustment'!$C$2:$K$31,30,FALSE))</f>
        <v>86251.302507230372</v>
      </c>
      <c r="L318" s="37">
        <f>IF(ISERROR(HLOOKUP(C318,'exogenous demand adjustment'!$N$2:$V$51,50,FALSE)),L317,HLOOKUP(C318,'exogenous demand adjustment'!$N$2:$V$51,50,FALSE))</f>
        <v>22638.38032286919</v>
      </c>
      <c r="M318" s="37">
        <f>IF(ISERROR(HLOOKUP(C318,'exogenous demand adjustment'!$C$2:$K$51,50,FALSE)),M317,HLOOKUP(C318,'exogenous demand adjustment'!$C$2:$K$51,50,FALSE))</f>
        <v>7241.4702573916347</v>
      </c>
      <c r="O318" s="37">
        <f t="shared" ca="1" si="31"/>
        <v>0</v>
      </c>
      <c r="P318" s="37">
        <f t="shared" ca="1" si="28"/>
        <v>77.501170368815693</v>
      </c>
      <c r="Q318" s="37">
        <f t="shared" ca="1" si="29"/>
        <v>0</v>
      </c>
      <c r="R318" s="37">
        <f t="shared" ca="1" si="30"/>
        <v>6.23717876184097</v>
      </c>
      <c r="T318" s="39">
        <f t="shared" ca="1" si="32"/>
        <v>-84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values</vt:lpstr>
      <vt:lpstr>Cum Mtr F'Cast kWh (Exog Adj)</vt:lpstr>
      <vt:lpstr>exogenous demand adjustment</vt:lpstr>
      <vt:lpstr>monthly exog adj Energy</vt:lpstr>
      <vt:lpstr>monthly exog adj Peak</vt:lpstr>
      <vt:lpstr>'Cum Mtr F''Cast kWh (Exog Adj)'!Print_Area</vt:lpstr>
    </vt:vector>
  </TitlesOfParts>
  <Company>Information Technology</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Jun Park</dc:creator>
  <cp:lastModifiedBy>rhjmarti</cp:lastModifiedBy>
  <dcterms:created xsi:type="dcterms:W3CDTF">2012-07-25T17:44:53Z</dcterms:created>
  <dcterms:modified xsi:type="dcterms:W3CDTF">2013-08-27T19:38:35Z</dcterms:modified>
</cp:coreProperties>
</file>