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20" windowHeight="13170" firstSheet="4" activeTab="10"/>
  </bookViews>
  <sheets>
    <sheet name="customers B2011" sheetId="1" r:id="rId1"/>
    <sheet name="customer B2013A" sheetId="2" r:id="rId2"/>
    <sheet name="customers actual" sheetId="3" r:id="rId3"/>
    <sheet name="calendar retail kWh B2011" sheetId="5" r:id="rId4"/>
    <sheet name="calendar class kWh B2011" sheetId="6" r:id="rId5"/>
    <sheet name="calendar class kWh B2013A" sheetId="7" r:id="rId6"/>
    <sheet name="conservation B2013A" sheetId="8" r:id="rId7"/>
    <sheet name="conservation B2011" sheetId="10" r:id="rId8"/>
    <sheet name="Incr Mtr F'cast kWh Ratio Redux" sheetId="11" r:id="rId9"/>
    <sheet name="peak B2013A" sheetId="12" r:id="rId10"/>
    <sheet name="customers" sheetId="13" r:id="rId11"/>
  </sheets>
  <externalReferences>
    <externalReference r:id="rId12"/>
  </externalReferences>
  <definedNames>
    <definedName name="_xlnm.Print_Area" localSheetId="10">customers!$A$1:$I$32</definedName>
    <definedName name="_xlnm.Print_Area" localSheetId="9">'peak B2013A'!$A$1:$I$32</definedName>
    <definedName name="TM1REBUILDOPTION">1</definedName>
  </definedNames>
  <calcPr calcId="125725" calcMode="manual" concurrentCalc="0"/>
</workbook>
</file>

<file path=xl/calcChain.xml><?xml version="1.0" encoding="utf-8"?>
<calcChain xmlns="http://schemas.openxmlformats.org/spreadsheetml/2006/main">
  <c r="A10" i="13"/>
  <c r="A11"/>
  <c r="E11"/>
  <c r="A12"/>
  <c r="E12"/>
  <c r="A13"/>
  <c r="E13"/>
  <c r="A14"/>
  <c r="E14"/>
  <c r="A15"/>
  <c r="E15"/>
  <c r="E10"/>
  <c r="J10"/>
  <c r="J9"/>
  <c r="J12"/>
  <c r="G10" i="12"/>
  <c r="G9"/>
  <c r="G12"/>
  <c r="G17" i="7"/>
  <c r="F17"/>
  <c r="E17"/>
  <c r="D17"/>
  <c r="E44" i="1"/>
  <c r="A10" i="7"/>
  <c r="A11"/>
  <c r="A12"/>
  <c r="A13"/>
  <c r="C17"/>
  <c r="A14"/>
  <c r="A17"/>
  <c r="N6" i="11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C34"/>
  <c r="N34"/>
  <c r="C35"/>
  <c r="N35"/>
  <c r="C36"/>
  <c r="N36"/>
  <c r="C37"/>
  <c r="N37"/>
  <c r="C38"/>
  <c r="N38"/>
  <c r="C39"/>
  <c r="N39"/>
  <c r="C40"/>
  <c r="N40"/>
  <c r="C41"/>
  <c r="N41"/>
  <c r="C42"/>
  <c r="N42"/>
  <c r="C43"/>
  <c r="N43"/>
  <c r="C44"/>
  <c r="N44"/>
  <c r="C45"/>
  <c r="N45"/>
  <c r="C46"/>
  <c r="N46"/>
  <c r="C47"/>
  <c r="N47"/>
  <c r="C48"/>
  <c r="N48"/>
  <c r="C49"/>
  <c r="N49"/>
  <c r="C50"/>
  <c r="N50"/>
  <c r="N51"/>
  <c r="N53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3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3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3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3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3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3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3"/>
  <c r="F6"/>
  <c r="F31"/>
  <c r="F51"/>
  <c r="F53"/>
  <c r="F55"/>
  <c r="G55"/>
  <c r="H55"/>
  <c r="I55"/>
  <c r="J55"/>
  <c r="K55"/>
  <c r="L55"/>
  <c r="M55"/>
  <c r="N55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3"/>
  <c r="E31"/>
  <c r="E51"/>
  <c r="E53"/>
  <c r="C51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J33"/>
  <c r="J32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G32" i="10"/>
  <c r="A21" i="8"/>
  <c r="A10"/>
  <c r="A22"/>
  <c r="A11"/>
  <c r="A23"/>
  <c r="A12"/>
  <c r="A24"/>
  <c r="A13"/>
  <c r="A25"/>
  <c r="A14"/>
  <c r="A26"/>
  <c r="A15"/>
  <c r="A27"/>
  <c r="A16"/>
  <c r="A28"/>
  <c r="A17"/>
  <c r="A29"/>
  <c r="A18"/>
  <c r="A30"/>
  <c r="A19"/>
  <c r="A31"/>
  <c r="A20"/>
  <c r="A32"/>
  <c r="H32"/>
  <c r="G32"/>
  <c r="H33"/>
  <c r="A21" i="10"/>
  <c r="A10"/>
  <c r="A22"/>
  <c r="A11"/>
  <c r="A23"/>
  <c r="A12"/>
  <c r="A24"/>
  <c r="A13"/>
  <c r="A25"/>
  <c r="A14"/>
  <c r="A26"/>
  <c r="A15"/>
  <c r="A27"/>
  <c r="A16"/>
  <c r="A28"/>
  <c r="A17"/>
  <c r="A29"/>
  <c r="A18"/>
  <c r="A30"/>
  <c r="A19"/>
  <c r="A31"/>
  <c r="A20"/>
  <c r="A32"/>
  <c r="F32"/>
  <c r="G33"/>
  <c r="A44"/>
  <c r="A56"/>
  <c r="A68"/>
  <c r="A80"/>
  <c r="A43"/>
  <c r="A55"/>
  <c r="A67"/>
  <c r="A79"/>
  <c r="A42"/>
  <c r="A54"/>
  <c r="A66"/>
  <c r="A78"/>
  <c r="A41"/>
  <c r="A53"/>
  <c r="A65"/>
  <c r="A77"/>
  <c r="A40"/>
  <c r="A52"/>
  <c r="A64"/>
  <c r="A76"/>
  <c r="A39"/>
  <c r="A51"/>
  <c r="A63"/>
  <c r="A75"/>
  <c r="A38"/>
  <c r="A50"/>
  <c r="A62"/>
  <c r="A74"/>
  <c r="A37"/>
  <c r="A49"/>
  <c r="A61"/>
  <c r="A73"/>
  <c r="A36"/>
  <c r="A48"/>
  <c r="A60"/>
  <c r="A72"/>
  <c r="A35"/>
  <c r="A47"/>
  <c r="A59"/>
  <c r="A71"/>
  <c r="A34"/>
  <c r="A46"/>
  <c r="A58"/>
  <c r="A70"/>
  <c r="A33"/>
  <c r="A45"/>
  <c r="A57"/>
  <c r="A69"/>
  <c r="A44" i="8"/>
  <c r="A56"/>
  <c r="A68"/>
  <c r="A43"/>
  <c r="A55"/>
  <c r="A67"/>
  <c r="A42"/>
  <c r="A54"/>
  <c r="A66"/>
  <c r="A41"/>
  <c r="A53"/>
  <c r="A65"/>
  <c r="A40"/>
  <c r="A52"/>
  <c r="A64"/>
  <c r="A39"/>
  <c r="A51"/>
  <c r="A63"/>
  <c r="A38"/>
  <c r="A50"/>
  <c r="A62"/>
  <c r="A37"/>
  <c r="A49"/>
  <c r="A61"/>
  <c r="A36"/>
  <c r="A48"/>
  <c r="A60"/>
  <c r="A35"/>
  <c r="A47"/>
  <c r="A59"/>
  <c r="A34"/>
  <c r="A46"/>
  <c r="A58"/>
  <c r="A33"/>
  <c r="A45"/>
  <c r="A57"/>
  <c r="I32"/>
  <c r="A69"/>
  <c r="A70"/>
  <c r="A71"/>
  <c r="A72"/>
  <c r="A73"/>
  <c r="A74"/>
  <c r="A75"/>
  <c r="A76"/>
  <c r="A77"/>
  <c r="A78"/>
  <c r="A79"/>
  <c r="A80"/>
  <c r="M44" i="6"/>
  <c r="I44"/>
  <c r="M45"/>
  <c r="L44"/>
  <c r="L45"/>
  <c r="K44"/>
  <c r="K45"/>
  <c r="J44"/>
  <c r="J45"/>
  <c r="I32"/>
  <c r="M32"/>
  <c r="L32"/>
  <c r="K32"/>
  <c r="J32"/>
  <c r="O44"/>
  <c r="I20"/>
  <c r="O32"/>
  <c r="A21"/>
  <c r="A33"/>
  <c r="A22"/>
  <c r="A34"/>
  <c r="A23"/>
  <c r="A35"/>
  <c r="A24"/>
  <c r="A36"/>
  <c r="A25"/>
  <c r="A37"/>
  <c r="A26"/>
  <c r="A38"/>
  <c r="A27"/>
  <c r="A39"/>
  <c r="A28"/>
  <c r="A40"/>
  <c r="A29"/>
  <c r="A41"/>
  <c r="A30"/>
  <c r="A42"/>
  <c r="A31"/>
  <c r="A43"/>
  <c r="A32"/>
  <c r="A44"/>
  <c r="S44"/>
  <c r="R44"/>
  <c r="Q44"/>
  <c r="M20"/>
  <c r="S32"/>
  <c r="L20"/>
  <c r="R32"/>
  <c r="K20"/>
  <c r="Q32"/>
  <c r="A56"/>
  <c r="A68"/>
  <c r="A55"/>
  <c r="A67"/>
  <c r="A54"/>
  <c r="A66"/>
  <c r="A53"/>
  <c r="A65"/>
  <c r="A52"/>
  <c r="A64"/>
  <c r="A51"/>
  <c r="A63"/>
  <c r="A50"/>
  <c r="A62"/>
  <c r="A49"/>
  <c r="A61"/>
  <c r="A48"/>
  <c r="A60"/>
  <c r="A47"/>
  <c r="A59"/>
  <c r="A46"/>
  <c r="A58"/>
  <c r="A45"/>
  <c r="A57"/>
  <c r="A80"/>
  <c r="A79"/>
  <c r="A78"/>
  <c r="A77"/>
  <c r="A76"/>
  <c r="A75"/>
  <c r="A74"/>
  <c r="A73"/>
  <c r="A72"/>
  <c r="A71"/>
  <c r="A70"/>
  <c r="A69"/>
  <c r="P44"/>
  <c r="J20"/>
  <c r="P32"/>
  <c r="D32" i="5"/>
  <c r="D20"/>
  <c r="E32"/>
  <c r="D44"/>
  <c r="E44"/>
  <c r="A32"/>
  <c r="A44"/>
  <c r="A56"/>
  <c r="A68"/>
  <c r="A80"/>
  <c r="A31"/>
  <c r="A43"/>
  <c r="A55"/>
  <c r="A67"/>
  <c r="A79"/>
  <c r="A30"/>
  <c r="A42"/>
  <c r="A54"/>
  <c r="A66"/>
  <c r="A78"/>
  <c r="A29"/>
  <c r="A41"/>
  <c r="A53"/>
  <c r="A65"/>
  <c r="A77"/>
  <c r="A28"/>
  <c r="A40"/>
  <c r="A52"/>
  <c r="A64"/>
  <c r="A76"/>
  <c r="A27"/>
  <c r="A39"/>
  <c r="A51"/>
  <c r="A63"/>
  <c r="A75"/>
  <c r="A26"/>
  <c r="A38"/>
  <c r="A50"/>
  <c r="A62"/>
  <c r="A74"/>
  <c r="A25"/>
  <c r="A37"/>
  <c r="A49"/>
  <c r="A61"/>
  <c r="A73"/>
  <c r="A24"/>
  <c r="A36"/>
  <c r="A48"/>
  <c r="A60"/>
  <c r="A72"/>
  <c r="A23"/>
  <c r="A35"/>
  <c r="A47"/>
  <c r="A59"/>
  <c r="A71"/>
  <c r="A22"/>
  <c r="A34"/>
  <c r="A46"/>
  <c r="A58"/>
  <c r="A70"/>
  <c r="A21"/>
  <c r="A33"/>
  <c r="A45"/>
  <c r="A57"/>
  <c r="A69"/>
  <c r="E56" i="2"/>
  <c r="D56"/>
  <c r="E32" i="3"/>
  <c r="E44"/>
  <c r="E56"/>
  <c r="D68"/>
  <c r="D56"/>
  <c r="D44"/>
  <c r="D32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E68"/>
  <c r="E68" i="2"/>
  <c r="D44" i="1"/>
  <c r="D68" i="2"/>
</calcChain>
</file>

<file path=xl/sharedStrings.xml><?xml version="1.0" encoding="utf-8"?>
<sst xmlns="http://schemas.openxmlformats.org/spreadsheetml/2006/main" count="827" uniqueCount="110">
  <si>
    <t>CUBE:</t>
  </si>
  <si>
    <t>Version</t>
  </si>
  <si>
    <t>Location</t>
  </si>
  <si>
    <t>Op Stat</t>
  </si>
  <si>
    <t>Tariff Schedule</t>
  </si>
  <si>
    <t>Retail</t>
  </si>
  <si>
    <t>2010</t>
  </si>
  <si>
    <t>2011</t>
  </si>
  <si>
    <t>2012</t>
  </si>
  <si>
    <t>2013</t>
  </si>
  <si>
    <t>2014</t>
  </si>
  <si>
    <t>2015</t>
  </si>
  <si>
    <t>2016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</si>
  <si>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</si>
  <si>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</si>
  <si>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</si>
  <si>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</si>
  <si>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</si>
  <si>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</si>
  <si>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</si>
  <si>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</si>
  <si>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</si>
  <si>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</si>
  <si>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</si>
  <si>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</si>
  <si>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B2013A</t>
  </si>
  <si>
    <t>Forecasting:OpStat2</t>
  </si>
  <si>
    <t>FPC</t>
  </si>
  <si>
    <t>Service Pt Count</t>
  </si>
  <si>
    <t>Total Tariff</t>
  </si>
  <si>
    <t>Act</t>
  </si>
  <si>
    <t>Calendar kWh</t>
  </si>
  <si>
    <t>B2011</t>
  </si>
  <si>
    <t>RHB</t>
  </si>
  <si>
    <t>Commercial</t>
  </si>
  <si>
    <t>Industrial</t>
  </si>
  <si>
    <t>Street and Highway Light</t>
  </si>
  <si>
    <t>Cons-Res</t>
  </si>
  <si>
    <t>Cons-Com</t>
  </si>
  <si>
    <t>Res</t>
  </si>
  <si>
    <t>Itron Net-Gross</t>
  </si>
  <si>
    <t>Selected</t>
  </si>
  <si>
    <t>Annual Forecast Energy Reductions</t>
  </si>
  <si>
    <t>Residential</t>
  </si>
  <si>
    <t>Ratio</t>
  </si>
  <si>
    <t>Total</t>
  </si>
  <si>
    <t>Walk-Through Audit</t>
  </si>
  <si>
    <t>(YTD Oct)</t>
  </si>
  <si>
    <t>(Nov-Dec 2012)</t>
  </si>
  <si>
    <t>Online Audit</t>
  </si>
  <si>
    <t>Pre-Construction Audit</t>
  </si>
  <si>
    <t>Customer Usage Comparison (O Power)</t>
  </si>
  <si>
    <t>Energy Select</t>
  </si>
  <si>
    <t>Energy Select Lite</t>
  </si>
  <si>
    <t>Ceiling Insulation</t>
  </si>
  <si>
    <t>HPWH</t>
  </si>
  <si>
    <t>Reflective Roof</t>
  </si>
  <si>
    <t>Windows -- Low-E</t>
  </si>
  <si>
    <t>Windows -- Film</t>
  </si>
  <si>
    <t>Variable Speed Pool Pump</t>
  </si>
  <si>
    <t>Community Energy Saver</t>
  </si>
  <si>
    <t>Refrigerator/Freezer Recycling</t>
  </si>
  <si>
    <t>HVAC Maintenance</t>
  </si>
  <si>
    <t>HVAC Upgrade Tier 1</t>
  </si>
  <si>
    <t>HVAC Upgrade Tier 2</t>
  </si>
  <si>
    <t>HVAC Upgrade Tier 3</t>
  </si>
  <si>
    <t>HVAC Retirement Tier 1</t>
  </si>
  <si>
    <t>HVAC Retirement Tier 2</t>
  </si>
  <si>
    <t>HVAC Retirement Tier 3</t>
  </si>
  <si>
    <t>ECM Fan</t>
  </si>
  <si>
    <t>Duct Repair</t>
  </si>
  <si>
    <t>Energy Star Appliance (Units)</t>
  </si>
  <si>
    <t>CFL Lighting (units)</t>
  </si>
  <si>
    <t>Residential Custom Incentive</t>
  </si>
  <si>
    <t>Solar Thermal</t>
  </si>
  <si>
    <t>Solar Photovoltaic</t>
  </si>
  <si>
    <t>Residential Total</t>
  </si>
  <si>
    <t>exogenous</t>
  </si>
  <si>
    <t>Commercial/Industrial</t>
  </si>
  <si>
    <t>Total cumul</t>
  </si>
  <si>
    <t>Audit</t>
  </si>
  <si>
    <t>HVAC Upgrade/Replacement</t>
  </si>
  <si>
    <t>Geothermal</t>
  </si>
  <si>
    <t>HVAC Retrocommissioning</t>
  </si>
  <si>
    <t>Window Film</t>
  </si>
  <si>
    <t>Interior Lighting</t>
  </si>
  <si>
    <t>Interior Lighting -- LED</t>
  </si>
  <si>
    <t>Lighting Occupancy Sensor</t>
  </si>
  <si>
    <t>HVAC Occupancy Sensor -- Hotel</t>
  </si>
  <si>
    <t>Food Service Equipment</t>
  </si>
  <si>
    <t>Energy Efficient Motors</t>
  </si>
  <si>
    <t>RTP</t>
  </si>
  <si>
    <t>Business Custom Incentive</t>
  </si>
  <si>
    <t>Solar PV</t>
  </si>
  <si>
    <t>C&amp;I Total</t>
  </si>
  <si>
    <t>Grand Total</t>
  </si>
  <si>
    <t>Cumulative Check</t>
  </si>
  <si>
    <t>Dec YTD</t>
  </si>
  <si>
    <t>forecasting:OpStat2</t>
  </si>
  <si>
    <t>Revenue Class</t>
  </si>
  <si>
    <t>NCP_HELM</t>
  </si>
  <si>
    <t>Growth</t>
  </si>
  <si>
    <t xml:space="preserve">  &lt;&lt;&lt; Ties to MFR E-18</t>
  </si>
  <si>
    <t xml:space="preserve">  &lt;&lt;&lt; Ties to FR-01</t>
  </si>
  <si>
    <t xml:space="preserve">  &lt;&lt;&lt; Ties to testimony</t>
  </si>
  <si>
    <t>act</t>
  </si>
  <si>
    <t>dec</t>
  </si>
  <si>
    <t>This worksheet includes links to a database that cannot be provided, and the links were broken to maintain the integrity of the file.</t>
  </si>
  <si>
    <t>Territorial Supply Rate</t>
  </si>
  <si>
    <t>Territorial Supply Class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</si>
</sst>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55"/>
      <name val="Calibri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11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Alignment="1"/>
    <xf numFmtId="164" fontId="0" fillId="0" borderId="0" xfId="0" applyNumberFormat="1"/>
    <xf numFmtId="3" fontId="0" fillId="0" borderId="0" xfId="0" applyNumberFormat="1"/>
    <xf numFmtId="3" fontId="0" fillId="3" borderId="0" xfId="0" applyNumberFormat="1" applyFill="1"/>
    <xf numFmtId="164" fontId="0" fillId="3" borderId="0" xfId="0" applyNumberFormat="1" applyFill="1"/>
    <xf numFmtId="0" fontId="0" fillId="0" borderId="0" xfId="0" quotePrefix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164" fontId="3" fillId="0" borderId="0" xfId="1" applyNumberFormat="1" applyFont="1"/>
    <xf numFmtId="164" fontId="3" fillId="4" borderId="0" xfId="1" applyNumberFormat="1" applyFont="1" applyFill="1"/>
    <xf numFmtId="165" fontId="2" fillId="0" borderId="0" xfId="2" applyNumberFormat="1" applyFont="1"/>
    <xf numFmtId="165" fontId="4" fillId="0" borderId="0" xfId="2" applyNumberFormat="1" applyFont="1"/>
    <xf numFmtId="165" fontId="3" fillId="0" borderId="0" xfId="2" applyNumberFormat="1" applyFont="1"/>
    <xf numFmtId="164" fontId="3" fillId="0" borderId="0" xfId="1" applyNumberFormat="1" applyFont="1" applyFill="1"/>
    <xf numFmtId="165" fontId="2" fillId="5" borderId="0" xfId="2" applyNumberFormat="1" applyFont="1" applyFill="1"/>
    <xf numFmtId="165" fontId="2" fillId="6" borderId="0" xfId="2" applyNumberFormat="1" applyFont="1" applyFill="1"/>
    <xf numFmtId="0" fontId="2" fillId="0" borderId="1" xfId="0" applyFont="1" applyBorder="1" applyAlignment="1">
      <alignment horizontal="left" indent="1"/>
    </xf>
    <xf numFmtId="164" fontId="3" fillId="0" borderId="0" xfId="1" applyNumberFormat="1" applyFont="1" applyBorder="1"/>
    <xf numFmtId="165" fontId="2" fillId="0" borderId="1" xfId="2" applyNumberFormat="1" applyFont="1" applyBorder="1"/>
    <xf numFmtId="165" fontId="3" fillId="0" borderId="1" xfId="2" applyNumberFormat="1" applyFont="1" applyBorder="1"/>
    <xf numFmtId="165" fontId="3" fillId="0" borderId="0" xfId="2" applyNumberFormat="1" applyFont="1" applyBorder="1"/>
    <xf numFmtId="164" fontId="2" fillId="0" borderId="0" xfId="1" applyNumberFormat="1" applyFont="1"/>
    <xf numFmtId="165" fontId="3" fillId="3" borderId="0" xfId="2" applyNumberFormat="1" applyFont="1" applyFill="1"/>
    <xf numFmtId="0" fontId="3" fillId="0" borderId="0" xfId="0" applyFont="1" applyAlignment="1">
      <alignment horizontal="left"/>
    </xf>
    <xf numFmtId="165" fontId="2" fillId="0" borderId="0" xfId="0" applyNumberFormat="1" applyFont="1"/>
    <xf numFmtId="165" fontId="2" fillId="0" borderId="0" xfId="2" applyNumberFormat="1" applyFont="1" applyFill="1"/>
    <xf numFmtId="165" fontId="3" fillId="0" borderId="0" xfId="0" applyNumberFormat="1" applyFont="1"/>
    <xf numFmtId="0" fontId="0" fillId="0" borderId="0" xfId="0" applyAlignment="1">
      <alignment horizontal="left"/>
    </xf>
    <xf numFmtId="10" fontId="1" fillId="3" borderId="0" xfId="0" applyNumberFormat="1" applyFont="1" applyFill="1"/>
    <xf numFmtId="3" fontId="1" fillId="3" borderId="0" xfId="0" applyNumberFormat="1" applyFont="1" applyFill="1"/>
    <xf numFmtId="164" fontId="1" fillId="3" borderId="0" xfId="0" applyNumberFormat="1" applyFont="1" applyFill="1"/>
    <xf numFmtId="3" fontId="1" fillId="7" borderId="0" xfId="0" applyNumberFormat="1" applyFont="1" applyFill="1"/>
    <xf numFmtId="164" fontId="0" fillId="0" borderId="0" xfId="3" applyNumberFormat="1" applyFont="1"/>
    <xf numFmtId="0" fontId="6" fillId="0" borderId="0" xfId="0" quotePrefix="1" applyFont="1" applyAlignment="1">
      <alignment horizontal="left" wrapText="1"/>
    </xf>
    <xf numFmtId="0" fontId="0" fillId="0" borderId="0" xfId="0" applyAlignment="1">
      <alignment wrapText="1"/>
    </xf>
    <xf numFmtId="3" fontId="0" fillId="7" borderId="0" xfId="0" applyNumberFormat="1" applyFill="1"/>
    <xf numFmtId="0" fontId="0" fillId="7" borderId="0" xfId="0" applyFill="1"/>
    <xf numFmtId="0" fontId="0" fillId="7" borderId="0" xfId="0" applyNumberFormat="1" applyFill="1"/>
  </cellXfs>
  <cellStyles count="4">
    <cellStyle name="Comma 2" xfId="2"/>
    <cellStyle name="Normal" xfId="0" builtinId="0"/>
    <cellStyle name="Percent" xfId="3" builtinId="5"/>
    <cellStyle name="Percent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s/FPC%20Marketing/Forecasting/Data/Forecast/B2013A/Conservation/B13A%20DSM%20adjustments%20to%20foreca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chart"/>
      <sheetName val="Cum Mtr F'Cast kWh (Exog Adj)"/>
      <sheetName val="Incr Mtr F'cast kWh Ratio Redux"/>
      <sheetName val="Incr Mtr Savings"/>
      <sheetName val="2012 Savings"/>
      <sheetName val="Meter Savings from T. Wilbert"/>
      <sheetName val="Gen Savings from T Wilbert"/>
      <sheetName val="Loss Factor Calc"/>
      <sheetName val="SEER Analysis from DS"/>
      <sheetName val="TM1Data"/>
      <sheetName val="Exogenous Adj at Generator"/>
      <sheetName val="exogenous demand adjustment"/>
    </sheetNames>
    <sheetDataSet>
      <sheetData sheetId="0">
        <row r="3">
          <cell r="B3" t="str">
            <v/>
          </cell>
        </row>
        <row r="4">
          <cell r="B4" t="str">
            <v/>
          </cell>
        </row>
        <row r="5">
          <cell r="B5" t="str">
            <v/>
          </cell>
        </row>
        <row r="6">
          <cell r="B6" t="str">
            <v/>
          </cell>
        </row>
        <row r="7">
          <cell r="B7" t="str">
            <v/>
          </cell>
        </row>
        <row r="8">
          <cell r="B8" t="str">
            <v/>
          </cell>
        </row>
        <row r="9">
          <cell r="B9" t="str">
            <v/>
          </cell>
        </row>
        <row r="10">
          <cell r="B10">
            <v>0.995</v>
          </cell>
        </row>
        <row r="11">
          <cell r="B11">
            <v>0.98399999999999999</v>
          </cell>
        </row>
        <row r="12">
          <cell r="B12">
            <v>0.97799999999999998</v>
          </cell>
        </row>
        <row r="13">
          <cell r="B13">
            <v>0.94599999999999995</v>
          </cell>
        </row>
        <row r="14">
          <cell r="B14">
            <v>0.99099999999999999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>
            <v>0.85</v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>
            <v>0.80400000000000005</v>
          </cell>
        </row>
        <row r="25">
          <cell r="B25">
            <v>0.998</v>
          </cell>
        </row>
        <row r="26">
          <cell r="B26">
            <v>0.9</v>
          </cell>
        </row>
        <row r="27">
          <cell r="B27">
            <v>0.745</v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4">
          <cell r="B34" t="str">
            <v/>
          </cell>
          <cell r="C34">
            <v>0</v>
          </cell>
        </row>
        <row r="35">
          <cell r="B35">
            <v>0.72599999999999998</v>
          </cell>
          <cell r="C35">
            <v>0.75</v>
          </cell>
        </row>
        <row r="36">
          <cell r="B36">
            <v>0.999</v>
          </cell>
          <cell r="C36">
            <v>0</v>
          </cell>
        </row>
        <row r="37">
          <cell r="B37">
            <v>0.89400000000000002</v>
          </cell>
          <cell r="C37">
            <v>0.9</v>
          </cell>
        </row>
        <row r="38">
          <cell r="B38">
            <v>0.9</v>
          </cell>
          <cell r="C38">
            <v>0.9</v>
          </cell>
        </row>
        <row r="39">
          <cell r="B39">
            <v>0.91600000000000004</v>
          </cell>
          <cell r="C39">
            <v>0.9</v>
          </cell>
        </row>
        <row r="40">
          <cell r="B40">
            <v>0.88500000000000001</v>
          </cell>
          <cell r="C40">
            <v>0.9</v>
          </cell>
        </row>
        <row r="41">
          <cell r="B41">
            <v>0.65</v>
          </cell>
          <cell r="C41">
            <v>0.65</v>
          </cell>
        </row>
        <row r="42">
          <cell r="B42">
            <v>0.7</v>
          </cell>
          <cell r="C42">
            <v>0.7</v>
          </cell>
        </row>
        <row r="43">
          <cell r="B43">
            <v>0.99399999999999999</v>
          </cell>
          <cell r="C43">
            <v>1</v>
          </cell>
        </row>
        <row r="44">
          <cell r="B44">
            <v>0.93799999999999994</v>
          </cell>
          <cell r="C44">
            <v>0.95</v>
          </cell>
        </row>
        <row r="45">
          <cell r="B45">
            <v>0.93200000000000005</v>
          </cell>
          <cell r="C45">
            <v>0.95</v>
          </cell>
        </row>
        <row r="46">
          <cell r="B46" t="str">
            <v/>
          </cell>
          <cell r="C46">
            <v>1</v>
          </cell>
        </row>
        <row r="47">
          <cell r="B47">
            <v>0.64</v>
          </cell>
          <cell r="C47">
            <v>0.65</v>
          </cell>
        </row>
        <row r="48">
          <cell r="B48" t="str">
            <v/>
          </cell>
          <cell r="C48">
            <v>0</v>
          </cell>
        </row>
        <row r="49">
          <cell r="B49" t="str">
            <v/>
          </cell>
          <cell r="C49">
            <v>0</v>
          </cell>
        </row>
        <row r="50">
          <cell r="B50" t="str">
            <v/>
          </cell>
          <cell r="C50">
            <v>1</v>
          </cell>
        </row>
      </sheetData>
      <sheetData sheetId="1" refreshError="1"/>
      <sheetData sheetId="2" refreshError="1"/>
      <sheetData sheetId="3" refreshError="1"/>
      <sheetData sheetId="4">
        <row r="6">
          <cell r="D6">
            <v>11770500</v>
          </cell>
          <cell r="E6">
            <v>0</v>
          </cell>
          <cell r="F6">
            <v>-3200172.8254202772</v>
          </cell>
          <cell r="G6">
            <v>-8570327.1745797228</v>
          </cell>
          <cell r="H6">
            <v>0</v>
          </cell>
          <cell r="I6">
            <v>0</v>
          </cell>
          <cell r="J6">
            <v>6000000</v>
          </cell>
          <cell r="K6">
            <v>0</v>
          </cell>
          <cell r="L6">
            <v>0</v>
          </cell>
        </row>
        <row r="7">
          <cell r="E7">
            <v>210312</v>
          </cell>
          <cell r="F7">
            <v>945979.76028934377</v>
          </cell>
          <cell r="G7">
            <v>1189468.263746161</v>
          </cell>
          <cell r="H7">
            <v>762000</v>
          </cell>
          <cell r="I7">
            <v>762000</v>
          </cell>
          <cell r="J7">
            <v>762000</v>
          </cell>
          <cell r="K7">
            <v>762000</v>
          </cell>
          <cell r="L7">
            <v>762000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333600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86019.999999999942</v>
          </cell>
          <cell r="F9">
            <v>478119.47998706729</v>
          </cell>
          <cell r="G9">
            <v>468063.59471441613</v>
          </cell>
          <cell r="H9">
            <v>287500</v>
          </cell>
          <cell r="I9">
            <v>287500</v>
          </cell>
          <cell r="J9">
            <v>287500</v>
          </cell>
          <cell r="K9">
            <v>287500</v>
          </cell>
          <cell r="L9">
            <v>287500</v>
          </cell>
        </row>
        <row r="10">
          <cell r="E10">
            <v>208670.40000000014</v>
          </cell>
          <cell r="F10">
            <v>1058062.0629350899</v>
          </cell>
          <cell r="G10">
            <v>1391694.8972476746</v>
          </cell>
          <cell r="H10">
            <v>1617600</v>
          </cell>
          <cell r="I10">
            <v>1617600</v>
          </cell>
          <cell r="J10">
            <v>1887200</v>
          </cell>
          <cell r="K10">
            <v>2156800</v>
          </cell>
          <cell r="L10">
            <v>2426400</v>
          </cell>
        </row>
        <row r="11">
          <cell r="E11">
            <v>42806.400000000023</v>
          </cell>
          <cell r="F11">
            <v>178317.85104361951</v>
          </cell>
          <cell r="G11">
            <v>378204.91962651326</v>
          </cell>
          <cell r="H11">
            <v>617400</v>
          </cell>
          <cell r="I11">
            <v>720300</v>
          </cell>
          <cell r="J11">
            <v>720300</v>
          </cell>
          <cell r="K11">
            <v>720300</v>
          </cell>
          <cell r="L11">
            <v>720300</v>
          </cell>
        </row>
        <row r="12">
          <cell r="E12">
            <v>161630.39999999991</v>
          </cell>
          <cell r="F12">
            <v>1047290.2673256655</v>
          </cell>
          <cell r="G12">
            <v>1212138.2722264226</v>
          </cell>
          <cell r="H12">
            <v>1338000</v>
          </cell>
          <cell r="I12">
            <v>1672500</v>
          </cell>
          <cell r="J12">
            <v>2007000</v>
          </cell>
          <cell r="K12">
            <v>2676000</v>
          </cell>
          <cell r="L12">
            <v>3345000</v>
          </cell>
        </row>
        <row r="13">
          <cell r="E13">
            <v>26004</v>
          </cell>
          <cell r="F13">
            <v>131390.56788643304</v>
          </cell>
          <cell r="G13">
            <v>167923.63784878675</v>
          </cell>
          <cell r="H13">
            <v>157600</v>
          </cell>
          <cell r="I13">
            <v>157600</v>
          </cell>
          <cell r="J13">
            <v>157600</v>
          </cell>
          <cell r="K13">
            <v>157600</v>
          </cell>
          <cell r="L13">
            <v>157600</v>
          </cell>
        </row>
        <row r="14">
          <cell r="E14">
            <v>124700</v>
          </cell>
          <cell r="F14">
            <v>8700117.3364400975</v>
          </cell>
          <cell r="G14">
            <v>6400183.327645258</v>
          </cell>
          <cell r="H14">
            <v>997600</v>
          </cell>
          <cell r="I14">
            <v>997600</v>
          </cell>
          <cell r="J14">
            <v>997600</v>
          </cell>
          <cell r="K14">
            <v>997600</v>
          </cell>
          <cell r="L14">
            <v>997600</v>
          </cell>
        </row>
        <row r="15">
          <cell r="E15">
            <v>0</v>
          </cell>
          <cell r="F15">
            <v>2536930.430272534</v>
          </cell>
          <cell r="G15">
            <v>2640827.2446969342</v>
          </cell>
          <cell r="H15">
            <v>1104000</v>
          </cell>
          <cell r="I15">
            <v>1104000</v>
          </cell>
          <cell r="J15">
            <v>1104000</v>
          </cell>
          <cell r="K15">
            <v>1104000</v>
          </cell>
          <cell r="L15">
            <v>1104000</v>
          </cell>
        </row>
        <row r="16">
          <cell r="E16">
            <v>134758.79999999993</v>
          </cell>
          <cell r="F16">
            <v>928544.21765967773</v>
          </cell>
          <cell r="G16">
            <v>1921341.5473233613</v>
          </cell>
          <cell r="H16">
            <v>2583000</v>
          </cell>
          <cell r="I16">
            <v>1476000</v>
          </cell>
          <cell r="J16">
            <v>1476000</v>
          </cell>
          <cell r="K16">
            <v>1476000</v>
          </cell>
          <cell r="L16">
            <v>1476000</v>
          </cell>
        </row>
        <row r="17">
          <cell r="E17">
            <v>2388151.5999999978</v>
          </cell>
          <cell r="F17">
            <v>11346421.465892982</v>
          </cell>
          <cell r="G17">
            <v>14226399.930929616</v>
          </cell>
          <cell r="H17">
            <v>11754000</v>
          </cell>
          <cell r="I17">
            <v>9795000</v>
          </cell>
          <cell r="J17">
            <v>7836000</v>
          </cell>
          <cell r="K17">
            <v>7183000</v>
          </cell>
          <cell r="L17">
            <v>6856500</v>
          </cell>
        </row>
        <row r="18">
          <cell r="E18">
            <v>52337.799999999988</v>
          </cell>
          <cell r="F18">
            <v>224769.67235593952</v>
          </cell>
          <cell r="G18">
            <v>1822885.6905120621</v>
          </cell>
          <cell r="H18">
            <v>2938125</v>
          </cell>
          <cell r="I18">
            <v>2938125</v>
          </cell>
          <cell r="J18">
            <v>2938125</v>
          </cell>
          <cell r="K18">
            <v>2645096</v>
          </cell>
          <cell r="L18">
            <v>2350500</v>
          </cell>
        </row>
        <row r="19">
          <cell r="E19">
            <v>43493</v>
          </cell>
          <cell r="F19">
            <v>227184.11566003927</v>
          </cell>
          <cell r="G19">
            <v>437751.43341935356</v>
          </cell>
          <cell r="H19">
            <v>567300</v>
          </cell>
          <cell r="I19">
            <v>567300</v>
          </cell>
          <cell r="J19">
            <v>567300</v>
          </cell>
          <cell r="K19">
            <v>520025</v>
          </cell>
          <cell r="L19">
            <v>472750</v>
          </cell>
        </row>
        <row r="20">
          <cell r="E20">
            <v>44236.800000000047</v>
          </cell>
          <cell r="F20">
            <v>274285.41930868529</v>
          </cell>
          <cell r="G20">
            <v>315650.75517139939</v>
          </cell>
          <cell r="H20">
            <v>259200</v>
          </cell>
          <cell r="I20">
            <v>259200</v>
          </cell>
          <cell r="J20">
            <v>259200</v>
          </cell>
          <cell r="K20">
            <v>207360</v>
          </cell>
          <cell r="L20">
            <v>172800</v>
          </cell>
        </row>
        <row r="21">
          <cell r="E21">
            <v>824243.20000000019</v>
          </cell>
          <cell r="F21">
            <v>3750920.678509064</v>
          </cell>
          <cell r="G21">
            <v>10344744.910063518</v>
          </cell>
          <cell r="H21">
            <v>15366750</v>
          </cell>
          <cell r="I21">
            <v>15366750</v>
          </cell>
          <cell r="J21">
            <v>14635000</v>
          </cell>
          <cell r="K21">
            <v>13171500</v>
          </cell>
          <cell r="L21">
            <v>11708000</v>
          </cell>
        </row>
        <row r="22">
          <cell r="E22">
            <v>606819.60000000009</v>
          </cell>
          <cell r="F22">
            <v>3231955.8951353608</v>
          </cell>
          <cell r="G22">
            <v>3362833.0059792781</v>
          </cell>
          <cell r="H22">
            <v>2341125</v>
          </cell>
          <cell r="I22">
            <v>2341125</v>
          </cell>
          <cell r="J22">
            <v>2341125</v>
          </cell>
          <cell r="K22">
            <v>2341125</v>
          </cell>
          <cell r="L22">
            <v>2185050</v>
          </cell>
        </row>
        <row r="23">
          <cell r="E23">
            <v>58482.399999999965</v>
          </cell>
          <cell r="F23">
            <v>212910.79476430107</v>
          </cell>
          <cell r="G23">
            <v>411869.68606964417</v>
          </cell>
          <cell r="H23">
            <v>534900</v>
          </cell>
          <cell r="I23">
            <v>534900</v>
          </cell>
          <cell r="J23">
            <v>534900</v>
          </cell>
          <cell r="K23">
            <v>392260</v>
          </cell>
          <cell r="L23">
            <v>285280</v>
          </cell>
        </row>
        <row r="24">
          <cell r="E24">
            <v>0</v>
          </cell>
          <cell r="F24">
            <v>0</v>
          </cell>
          <cell r="G24">
            <v>1109000</v>
          </cell>
          <cell r="H24">
            <v>3327000</v>
          </cell>
          <cell r="I24">
            <v>2495250</v>
          </cell>
          <cell r="J24">
            <v>1996200</v>
          </cell>
          <cell r="K24">
            <v>1663500</v>
          </cell>
          <cell r="L24">
            <v>1330800</v>
          </cell>
        </row>
        <row r="25">
          <cell r="E25">
            <v>1038158.4000000013</v>
          </cell>
          <cell r="F25">
            <v>3950579.7036308385</v>
          </cell>
          <cell r="G25">
            <v>7171220.778005084</v>
          </cell>
          <cell r="H25">
            <v>8292000</v>
          </cell>
          <cell r="I25">
            <v>7462800</v>
          </cell>
          <cell r="J25">
            <v>6910000</v>
          </cell>
          <cell r="K25">
            <v>6633600</v>
          </cell>
          <cell r="L25">
            <v>6219000</v>
          </cell>
        </row>
        <row r="26">
          <cell r="E26">
            <v>197643.80000000005</v>
          </cell>
          <cell r="F26">
            <v>891883.41537939315</v>
          </cell>
          <cell r="G26">
            <v>1591424.1301393653</v>
          </cell>
          <cell r="H26">
            <v>2262200</v>
          </cell>
          <cell r="I26">
            <v>2594700</v>
          </cell>
          <cell r="J26">
            <v>2693200</v>
          </cell>
          <cell r="K26">
            <v>2693200</v>
          </cell>
          <cell r="L26">
            <v>2693200</v>
          </cell>
        </row>
        <row r="27">
          <cell r="E27">
            <v>0</v>
          </cell>
          <cell r="F27">
            <v>3237603.9158560787</v>
          </cell>
          <cell r="G27">
            <v>2196101.6192880417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208418.2992316426</v>
          </cell>
          <cell r="G28">
            <v>417372.37794600456</v>
          </cell>
          <cell r="H28">
            <v>552000</v>
          </cell>
          <cell r="I28">
            <v>552000</v>
          </cell>
          <cell r="J28">
            <v>552000</v>
          </cell>
          <cell r="K28">
            <v>552000</v>
          </cell>
          <cell r="L28">
            <v>552000</v>
          </cell>
        </row>
        <row r="29">
          <cell r="E29">
            <v>0</v>
          </cell>
          <cell r="F29">
            <v>77716.532118936433</v>
          </cell>
          <cell r="G29">
            <v>162310.96108343551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>
            <v>0</v>
          </cell>
          <cell r="F30">
            <v>390702.94373748632</v>
          </cell>
          <cell r="G30">
            <v>392778.01631766994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5">
          <cell r="E35">
            <v>173562.39999999991</v>
          </cell>
          <cell r="F35">
            <v>468044.86445128755</v>
          </cell>
          <cell r="G35">
            <v>232965.28408424894</v>
          </cell>
          <cell r="H35">
            <v>391200</v>
          </cell>
          <cell r="I35">
            <v>391200</v>
          </cell>
          <cell r="J35">
            <v>456400</v>
          </cell>
          <cell r="K35">
            <v>456400</v>
          </cell>
          <cell r="L35">
            <v>456400</v>
          </cell>
        </row>
        <row r="36">
          <cell r="E36">
            <v>39730</v>
          </cell>
          <cell r="F36">
            <v>100708.28602480014</v>
          </cell>
          <cell r="G36">
            <v>98556.694108675583</v>
          </cell>
          <cell r="H36">
            <v>171250</v>
          </cell>
          <cell r="I36">
            <v>171250</v>
          </cell>
          <cell r="J36">
            <v>171250</v>
          </cell>
          <cell r="K36">
            <v>150700</v>
          </cell>
          <cell r="L36">
            <v>150700</v>
          </cell>
        </row>
        <row r="37">
          <cell r="E37">
            <v>263491.20000000019</v>
          </cell>
          <cell r="F37">
            <v>1309962.5868745835</v>
          </cell>
          <cell r="G37">
            <v>2687085.8386417069</v>
          </cell>
          <cell r="H37">
            <v>4705200</v>
          </cell>
          <cell r="I37">
            <v>5489400</v>
          </cell>
          <cell r="J37">
            <v>5489400</v>
          </cell>
          <cell r="K37">
            <v>5881500</v>
          </cell>
          <cell r="L37">
            <v>5097300</v>
          </cell>
        </row>
        <row r="38">
          <cell r="E38">
            <v>13453.134399999981</v>
          </cell>
          <cell r="F38">
            <v>43805.195464607787</v>
          </cell>
          <cell r="G38">
            <v>64619.167824972799</v>
          </cell>
          <cell r="H38">
            <v>115918.16</v>
          </cell>
          <cell r="I38">
            <v>125879.769</v>
          </cell>
          <cell r="J38">
            <v>133550.976</v>
          </cell>
          <cell r="K38">
            <v>139205.35199999998</v>
          </cell>
          <cell r="L38">
            <v>143103.52299999999</v>
          </cell>
        </row>
        <row r="39">
          <cell r="E39">
            <v>46554.199999999953</v>
          </cell>
          <cell r="F39">
            <v>118006.38533238736</v>
          </cell>
          <cell r="G39">
            <v>200369.71987622706</v>
          </cell>
          <cell r="H39">
            <v>441247.2</v>
          </cell>
          <cell r="I39">
            <v>471783.3</v>
          </cell>
          <cell r="J39">
            <v>491607.89999999997</v>
          </cell>
          <cell r="K39">
            <v>502374.89999999997</v>
          </cell>
          <cell r="L39">
            <v>505660.5</v>
          </cell>
        </row>
        <row r="40">
          <cell r="E40">
            <v>0</v>
          </cell>
          <cell r="F40">
            <v>0</v>
          </cell>
          <cell r="G40">
            <v>20620.5</v>
          </cell>
          <cell r="H40">
            <v>82482</v>
          </cell>
          <cell r="I40">
            <v>82482</v>
          </cell>
          <cell r="J40">
            <v>123723</v>
          </cell>
          <cell r="K40">
            <v>123723</v>
          </cell>
          <cell r="L40">
            <v>123723</v>
          </cell>
        </row>
        <row r="41">
          <cell r="E41">
            <v>577284.00000000047</v>
          </cell>
          <cell r="F41">
            <v>2089490.3474155334</v>
          </cell>
          <cell r="G41">
            <v>1166253.1992108964</v>
          </cell>
          <cell r="H41">
            <v>547500</v>
          </cell>
          <cell r="I41">
            <v>438000</v>
          </cell>
          <cell r="J41">
            <v>438000</v>
          </cell>
          <cell r="K41">
            <v>438000</v>
          </cell>
          <cell r="L41">
            <v>438000</v>
          </cell>
        </row>
        <row r="42">
          <cell r="E42">
            <v>248783.99999999977</v>
          </cell>
          <cell r="F42">
            <v>766072.44405776728</v>
          </cell>
          <cell r="G42">
            <v>335942.33954759547</v>
          </cell>
          <cell r="H42">
            <v>262800</v>
          </cell>
          <cell r="I42">
            <v>262800</v>
          </cell>
          <cell r="J42">
            <v>262800</v>
          </cell>
          <cell r="K42">
            <v>262800</v>
          </cell>
          <cell r="L42">
            <v>262800</v>
          </cell>
        </row>
        <row r="43">
          <cell r="E43">
            <v>184320</v>
          </cell>
          <cell r="F43">
            <v>743005.60784267343</v>
          </cell>
          <cell r="G43">
            <v>649349.49278604193</v>
          </cell>
          <cell r="H43">
            <v>600000</v>
          </cell>
          <cell r="I43">
            <v>600000</v>
          </cell>
          <cell r="J43">
            <v>600000</v>
          </cell>
          <cell r="K43">
            <v>560000</v>
          </cell>
          <cell r="L43">
            <v>480000</v>
          </cell>
        </row>
        <row r="44">
          <cell r="E44">
            <v>16793.599999999991</v>
          </cell>
          <cell r="F44">
            <v>89550.020857894269</v>
          </cell>
          <cell r="G44">
            <v>109989.41438490909</v>
          </cell>
          <cell r="H44">
            <v>127900</v>
          </cell>
          <cell r="I44">
            <v>102320</v>
          </cell>
          <cell r="J44">
            <v>102320</v>
          </cell>
          <cell r="K44">
            <v>102320</v>
          </cell>
          <cell r="L44">
            <v>102320</v>
          </cell>
        </row>
        <row r="45">
          <cell r="E45">
            <v>159784.58999999985</v>
          </cell>
          <cell r="F45">
            <v>511609.65177226387</v>
          </cell>
          <cell r="G45">
            <v>793524.17419737298</v>
          </cell>
          <cell r="H45">
            <v>1225000</v>
          </cell>
          <cell r="I45">
            <v>1225000</v>
          </cell>
          <cell r="J45">
            <v>980000.00000000012</v>
          </cell>
          <cell r="K45">
            <v>980000.00000000012</v>
          </cell>
          <cell r="L45">
            <v>980000.00000000012</v>
          </cell>
        </row>
        <row r="46">
          <cell r="E46">
            <v>11895.200000000012</v>
          </cell>
          <cell r="F46">
            <v>30152.157158877486</v>
          </cell>
          <cell r="G46">
            <v>90321.214413768801</v>
          </cell>
          <cell r="H46">
            <v>166467</v>
          </cell>
          <cell r="I46">
            <v>121323</v>
          </cell>
          <cell r="J46">
            <v>181404</v>
          </cell>
          <cell r="K46">
            <v>136260</v>
          </cell>
          <cell r="L46">
            <v>202875</v>
          </cell>
        </row>
        <row r="47">
          <cell r="E47">
            <v>9514.8000000000029</v>
          </cell>
          <cell r="F47">
            <v>30711.337825806026</v>
          </cell>
          <cell r="G47">
            <v>153781.93946334801</v>
          </cell>
          <cell r="H47">
            <v>270600</v>
          </cell>
          <cell r="I47">
            <v>270600</v>
          </cell>
          <cell r="J47">
            <v>270600</v>
          </cell>
          <cell r="K47">
            <v>270600</v>
          </cell>
          <cell r="L47">
            <v>270600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>
            <v>3985873</v>
          </cell>
          <cell r="F49">
            <v>2482652.1500976933</v>
          </cell>
          <cell r="G49">
            <v>3432878.9095150791</v>
          </cell>
          <cell r="H49">
            <v>2000000</v>
          </cell>
          <cell r="I49">
            <v>2000000</v>
          </cell>
          <cell r="J49">
            <v>2000000</v>
          </cell>
          <cell r="K49">
            <v>1800000</v>
          </cell>
          <cell r="L49">
            <v>1750000</v>
          </cell>
        </row>
        <row r="50">
          <cell r="E50">
            <v>0</v>
          </cell>
          <cell r="F50">
            <v>6476.964823825052</v>
          </cell>
          <cell r="G50">
            <v>25511.111945157096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2"/>
  <sheetViews>
    <sheetView workbookViewId="0">
      <selection activeCell="E1" sqref="E1:I3"/>
    </sheetView>
  </sheetViews>
  <sheetFormatPr defaultRowHeight="15"/>
  <cols>
    <col min="1" max="1" width="14.42578125" bestFit="1" customWidth="1"/>
    <col min="2" max="2" width="19" bestFit="1" customWidth="1"/>
    <col min="3" max="3" width="7" bestFit="1" customWidth="1"/>
  </cols>
  <sheetData>
    <row r="1" spans="1:9">
      <c r="A1" t="s">
        <v>0</v>
      </c>
      <c r="B1" s="45" t="s">
        <v>26</v>
      </c>
      <c r="E1" s="42" t="s">
        <v>107</v>
      </c>
      <c r="F1" s="43"/>
      <c r="G1" s="43"/>
      <c r="H1" s="43"/>
      <c r="I1" s="43"/>
    </row>
    <row r="2" spans="1:9">
      <c r="A2" s="1" t="s">
        <v>1</v>
      </c>
      <c r="B2" s="45" t="s">
        <v>32</v>
      </c>
      <c r="E2" s="43"/>
      <c r="F2" s="43"/>
      <c r="G2" s="43"/>
      <c r="H2" s="43"/>
      <c r="I2" s="43"/>
    </row>
    <row r="3" spans="1:9">
      <c r="A3" s="1" t="s">
        <v>2</v>
      </c>
      <c r="B3" s="45" t="s">
        <v>27</v>
      </c>
      <c r="E3" s="43"/>
      <c r="F3" s="43"/>
      <c r="G3" s="43"/>
      <c r="H3" s="43"/>
      <c r="I3" s="43"/>
    </row>
    <row r="4" spans="1:9">
      <c r="A4" s="1" t="s">
        <v>3</v>
      </c>
      <c r="B4" s="45" t="s">
        <v>28</v>
      </c>
    </row>
    <row r="5" spans="1:9">
      <c r="A5" s="1" t="s">
        <v>4</v>
      </c>
      <c r="B5" s="45" t="s">
        <v>29</v>
      </c>
    </row>
    <row r="8" spans="1:9">
      <c r="C8" s="2" t="s">
        <v>5</v>
      </c>
    </row>
    <row r="9" spans="1:9">
      <c r="A9" s="3" t="s">
        <v>6</v>
      </c>
      <c r="B9" s="3" t="s">
        <v>13</v>
      </c>
      <c r="C9" s="46">
        <v>428977</v>
      </c>
    </row>
    <row r="10" spans="1:9">
      <c r="A10" s="3" t="s">
        <v>6</v>
      </c>
      <c r="B10" s="3" t="s">
        <v>14</v>
      </c>
      <c r="C10" s="46">
        <v>429057</v>
      </c>
    </row>
    <row r="11" spans="1:9">
      <c r="A11" s="3" t="s">
        <v>6</v>
      </c>
      <c r="B11" s="3" t="s">
        <v>15</v>
      </c>
      <c r="C11" s="46">
        <v>429241</v>
      </c>
    </row>
    <row r="12" spans="1:9">
      <c r="A12" s="3" t="s">
        <v>6</v>
      </c>
      <c r="B12" s="3" t="s">
        <v>16</v>
      </c>
      <c r="C12" s="46">
        <v>429531</v>
      </c>
    </row>
    <row r="13" spans="1:9">
      <c r="A13" s="3" t="s">
        <v>6</v>
      </c>
      <c r="B13" s="3" t="s">
        <v>17</v>
      </c>
      <c r="C13" s="46">
        <v>430139</v>
      </c>
    </row>
    <row r="14" spans="1:9">
      <c r="A14" s="3" t="s">
        <v>6</v>
      </c>
      <c r="B14" s="3" t="s">
        <v>18</v>
      </c>
      <c r="C14" s="46">
        <v>430383</v>
      </c>
    </row>
    <row r="15" spans="1:9">
      <c r="A15" s="3" t="s">
        <v>6</v>
      </c>
      <c r="B15" s="3" t="s">
        <v>19</v>
      </c>
      <c r="C15" s="46">
        <v>430537</v>
      </c>
    </row>
    <row r="16" spans="1:9">
      <c r="A16" s="3" t="s">
        <v>6</v>
      </c>
      <c r="B16" s="3" t="s">
        <v>20</v>
      </c>
      <c r="C16" s="46">
        <v>430587</v>
      </c>
    </row>
    <row r="17" spans="1:3">
      <c r="A17" s="3" t="s">
        <v>6</v>
      </c>
      <c r="B17" s="3" t="s">
        <v>21</v>
      </c>
      <c r="C17" s="46">
        <v>430657</v>
      </c>
    </row>
    <row r="18" spans="1:3">
      <c r="A18" s="3" t="s">
        <v>6</v>
      </c>
      <c r="B18" s="3" t="s">
        <v>22</v>
      </c>
      <c r="C18" s="46">
        <v>430743</v>
      </c>
    </row>
    <row r="19" spans="1:3">
      <c r="A19" s="3" t="s">
        <v>6</v>
      </c>
      <c r="B19" s="3" t="s">
        <v>23</v>
      </c>
      <c r="C19" s="46">
        <v>430751</v>
      </c>
    </row>
    <row r="20" spans="1:3">
      <c r="A20" s="3" t="s">
        <v>6</v>
      </c>
      <c r="B20" s="3" t="s">
        <v>24</v>
      </c>
      <c r="C20" s="46">
        <v>430774</v>
      </c>
    </row>
    <row r="21" spans="1:3">
      <c r="A21" s="3" t="s">
        <v>7</v>
      </c>
      <c r="B21" s="3" t="s">
        <v>13</v>
      </c>
      <c r="C21" s="46">
        <v>431052</v>
      </c>
    </row>
    <row r="22" spans="1:3">
      <c r="A22" s="3" t="s">
        <v>7</v>
      </c>
      <c r="B22" s="3" t="s">
        <v>14</v>
      </c>
      <c r="C22" s="46">
        <v>431306</v>
      </c>
    </row>
    <row r="23" spans="1:3">
      <c r="A23" s="3" t="s">
        <v>7</v>
      </c>
      <c r="B23" s="3" t="s">
        <v>15</v>
      </c>
      <c r="C23" s="46">
        <v>431581</v>
      </c>
    </row>
    <row r="24" spans="1:3">
      <c r="A24" s="3" t="s">
        <v>7</v>
      </c>
      <c r="B24" s="3" t="s">
        <v>16</v>
      </c>
      <c r="C24" s="46">
        <v>431963</v>
      </c>
    </row>
    <row r="25" spans="1:3">
      <c r="A25" s="3" t="s">
        <v>7</v>
      </c>
      <c r="B25" s="3" t="s">
        <v>17</v>
      </c>
      <c r="C25" s="46">
        <v>432158</v>
      </c>
    </row>
    <row r="26" spans="1:3">
      <c r="A26" s="3" t="s">
        <v>7</v>
      </c>
      <c r="B26" s="3" t="s">
        <v>18</v>
      </c>
      <c r="C26" s="46">
        <v>432509</v>
      </c>
    </row>
    <row r="27" spans="1:3">
      <c r="A27" s="3" t="s">
        <v>7</v>
      </c>
      <c r="B27" s="3" t="s">
        <v>19</v>
      </c>
      <c r="C27" s="46">
        <v>432718</v>
      </c>
    </row>
    <row r="28" spans="1:3">
      <c r="A28" s="3" t="s">
        <v>7</v>
      </c>
      <c r="B28" s="3" t="s">
        <v>20</v>
      </c>
      <c r="C28" s="46">
        <v>432815</v>
      </c>
    </row>
    <row r="29" spans="1:3">
      <c r="A29" s="3" t="s">
        <v>7</v>
      </c>
      <c r="B29" s="3" t="s">
        <v>21</v>
      </c>
      <c r="C29" s="46">
        <v>432905</v>
      </c>
    </row>
    <row r="30" spans="1:3">
      <c r="A30" s="3" t="s">
        <v>7</v>
      </c>
      <c r="B30" s="3" t="s">
        <v>22</v>
      </c>
      <c r="C30" s="46">
        <v>432891</v>
      </c>
    </row>
    <row r="31" spans="1:3">
      <c r="A31" s="3" t="s">
        <v>7</v>
      </c>
      <c r="B31" s="3" t="s">
        <v>23</v>
      </c>
      <c r="C31" s="46">
        <v>432999</v>
      </c>
    </row>
    <row r="32" spans="1:3">
      <c r="A32" s="3" t="s">
        <v>7</v>
      </c>
      <c r="B32" s="3" t="s">
        <v>24</v>
      </c>
      <c r="C32" s="46">
        <v>433184</v>
      </c>
    </row>
    <row r="33" spans="1:5">
      <c r="A33" s="3" t="s">
        <v>8</v>
      </c>
      <c r="B33" s="3" t="s">
        <v>13</v>
      </c>
      <c r="C33" s="46">
        <v>433990</v>
      </c>
    </row>
    <row r="34" spans="1:5">
      <c r="A34" s="3" t="s">
        <v>8</v>
      </c>
      <c r="B34" s="3" t="s">
        <v>14</v>
      </c>
      <c r="C34" s="46">
        <v>434567</v>
      </c>
    </row>
    <row r="35" spans="1:5">
      <c r="A35" s="3" t="s">
        <v>8</v>
      </c>
      <c r="B35" s="3" t="s">
        <v>15</v>
      </c>
      <c r="C35" s="46">
        <v>435081</v>
      </c>
    </row>
    <row r="36" spans="1:5">
      <c r="A36" s="3" t="s">
        <v>8</v>
      </c>
      <c r="B36" s="3" t="s">
        <v>16</v>
      </c>
      <c r="C36" s="46">
        <v>435586</v>
      </c>
    </row>
    <row r="37" spans="1:5">
      <c r="A37" s="3" t="s">
        <v>8</v>
      </c>
      <c r="B37" s="3" t="s">
        <v>17</v>
      </c>
      <c r="C37" s="46">
        <v>436091</v>
      </c>
    </row>
    <row r="38" spans="1:5">
      <c r="A38" s="3" t="s">
        <v>8</v>
      </c>
      <c r="B38" s="3" t="s">
        <v>18</v>
      </c>
      <c r="C38" s="46">
        <v>436727</v>
      </c>
    </row>
    <row r="39" spans="1:5">
      <c r="A39" s="3" t="s">
        <v>8</v>
      </c>
      <c r="B39" s="3" t="s">
        <v>19</v>
      </c>
      <c r="C39" s="46">
        <v>437192</v>
      </c>
    </row>
    <row r="40" spans="1:5">
      <c r="A40" s="3" t="s">
        <v>8</v>
      </c>
      <c r="B40" s="3" t="s">
        <v>20</v>
      </c>
      <c r="C40" s="46">
        <v>437607</v>
      </c>
    </row>
    <row r="41" spans="1:5">
      <c r="A41" s="3" t="s">
        <v>8</v>
      </c>
      <c r="B41" s="3" t="s">
        <v>21</v>
      </c>
      <c r="C41" s="46">
        <v>437718</v>
      </c>
    </row>
    <row r="42" spans="1:5">
      <c r="A42" s="3" t="s">
        <v>8</v>
      </c>
      <c r="B42" s="3" t="s">
        <v>22</v>
      </c>
      <c r="C42" s="46">
        <v>437858</v>
      </c>
    </row>
    <row r="43" spans="1:5">
      <c r="A43" s="3" t="s">
        <v>8</v>
      </c>
      <c r="B43" s="3" t="s">
        <v>23</v>
      </c>
      <c r="C43" s="46">
        <v>438059</v>
      </c>
    </row>
    <row r="44" spans="1:5">
      <c r="A44" s="3" t="s">
        <v>8</v>
      </c>
      <c r="B44" s="3" t="s">
        <v>24</v>
      </c>
      <c r="C44" s="46">
        <v>438278</v>
      </c>
      <c r="D44">
        <f>C44-C32</f>
        <v>5094</v>
      </c>
      <c r="E44" s="4">
        <f>C44/C32-1</f>
        <v>1.1759437098323167E-2</v>
      </c>
    </row>
    <row r="45" spans="1:5">
      <c r="A45" s="3" t="s">
        <v>9</v>
      </c>
      <c r="B45" s="3" t="s">
        <v>13</v>
      </c>
      <c r="C45" s="46">
        <v>439178</v>
      </c>
    </row>
    <row r="46" spans="1:5">
      <c r="A46" s="3" t="s">
        <v>9</v>
      </c>
      <c r="B46" s="3" t="s">
        <v>14</v>
      </c>
      <c r="C46" s="46">
        <v>440022</v>
      </c>
    </row>
    <row r="47" spans="1:5">
      <c r="A47" s="3" t="s">
        <v>9</v>
      </c>
      <c r="B47" s="3" t="s">
        <v>15</v>
      </c>
      <c r="C47" s="46">
        <v>440772</v>
      </c>
    </row>
    <row r="48" spans="1:5">
      <c r="A48" s="3" t="s">
        <v>9</v>
      </c>
      <c r="B48" s="3" t="s">
        <v>16</v>
      </c>
      <c r="C48" s="46">
        <v>441508</v>
      </c>
    </row>
    <row r="49" spans="1:3">
      <c r="A49" s="3" t="s">
        <v>9</v>
      </c>
      <c r="B49" s="3" t="s">
        <v>17</v>
      </c>
      <c r="C49" s="46">
        <v>442247</v>
      </c>
    </row>
    <row r="50" spans="1:3">
      <c r="A50" s="3" t="s">
        <v>9</v>
      </c>
      <c r="B50" s="3" t="s">
        <v>18</v>
      </c>
      <c r="C50" s="46">
        <v>443179</v>
      </c>
    </row>
    <row r="51" spans="1:3">
      <c r="A51" s="3" t="s">
        <v>9</v>
      </c>
      <c r="B51" s="3" t="s">
        <v>19</v>
      </c>
      <c r="C51" s="46">
        <v>443858</v>
      </c>
    </row>
    <row r="52" spans="1:3">
      <c r="A52" s="3" t="s">
        <v>9</v>
      </c>
      <c r="B52" s="3" t="s">
        <v>20</v>
      </c>
      <c r="C52" s="46">
        <v>444461</v>
      </c>
    </row>
    <row r="53" spans="1:3">
      <c r="A53" s="3" t="s">
        <v>9</v>
      </c>
      <c r="B53" s="3" t="s">
        <v>21</v>
      </c>
      <c r="C53" s="46">
        <v>444622</v>
      </c>
    </row>
    <row r="54" spans="1:3">
      <c r="A54" s="3" t="s">
        <v>9</v>
      </c>
      <c r="B54" s="3" t="s">
        <v>22</v>
      </c>
      <c r="C54" s="46">
        <v>444827</v>
      </c>
    </row>
    <row r="55" spans="1:3">
      <c r="A55" s="3" t="s">
        <v>9</v>
      </c>
      <c r="B55" s="3" t="s">
        <v>23</v>
      </c>
      <c r="C55" s="46">
        <v>445115</v>
      </c>
    </row>
    <row r="56" spans="1:3">
      <c r="A56" s="3" t="s">
        <v>9</v>
      </c>
      <c r="B56" s="3" t="s">
        <v>24</v>
      </c>
      <c r="C56" s="46">
        <v>445439</v>
      </c>
    </row>
    <row r="57" spans="1:3">
      <c r="A57" s="3" t="s">
        <v>10</v>
      </c>
      <c r="B57" s="3" t="s">
        <v>13</v>
      </c>
      <c r="C57" s="46">
        <v>446439</v>
      </c>
    </row>
    <row r="58" spans="1:3">
      <c r="A58" s="3" t="s">
        <v>10</v>
      </c>
      <c r="B58" s="3" t="s">
        <v>14</v>
      </c>
      <c r="C58" s="46">
        <v>447378</v>
      </c>
    </row>
    <row r="59" spans="1:3">
      <c r="A59" s="3" t="s">
        <v>10</v>
      </c>
      <c r="B59" s="3" t="s">
        <v>15</v>
      </c>
      <c r="C59" s="46">
        <v>448215</v>
      </c>
    </row>
    <row r="60" spans="1:3">
      <c r="A60" s="3" t="s">
        <v>10</v>
      </c>
      <c r="B60" s="3" t="s">
        <v>16</v>
      </c>
      <c r="C60" s="46">
        <v>449037</v>
      </c>
    </row>
    <row r="61" spans="1:3">
      <c r="A61" s="3" t="s">
        <v>10</v>
      </c>
      <c r="B61" s="3" t="s">
        <v>17</v>
      </c>
      <c r="C61" s="46">
        <v>449860</v>
      </c>
    </row>
    <row r="62" spans="1:3">
      <c r="A62" s="3" t="s">
        <v>10</v>
      </c>
      <c r="B62" s="3" t="s">
        <v>18</v>
      </c>
      <c r="C62" s="46">
        <v>450891</v>
      </c>
    </row>
    <row r="63" spans="1:3">
      <c r="A63" s="3" t="s">
        <v>10</v>
      </c>
      <c r="B63" s="3" t="s">
        <v>19</v>
      </c>
      <c r="C63" s="46">
        <v>451647</v>
      </c>
    </row>
    <row r="64" spans="1:3">
      <c r="A64" s="3" t="s">
        <v>10</v>
      </c>
      <c r="B64" s="3" t="s">
        <v>20</v>
      </c>
      <c r="C64" s="46">
        <v>452323</v>
      </c>
    </row>
    <row r="65" spans="1:3">
      <c r="A65" s="3" t="s">
        <v>10</v>
      </c>
      <c r="B65" s="3" t="s">
        <v>21</v>
      </c>
      <c r="C65" s="46">
        <v>452499</v>
      </c>
    </row>
    <row r="66" spans="1:3">
      <c r="A66" s="3" t="s">
        <v>10</v>
      </c>
      <c r="B66" s="3" t="s">
        <v>22</v>
      </c>
      <c r="C66" s="46">
        <v>452728</v>
      </c>
    </row>
    <row r="67" spans="1:3">
      <c r="A67" s="3" t="s">
        <v>10</v>
      </c>
      <c r="B67" s="3" t="s">
        <v>23</v>
      </c>
      <c r="C67" s="46">
        <v>453052</v>
      </c>
    </row>
    <row r="68" spans="1:3">
      <c r="A68" s="3" t="s">
        <v>10</v>
      </c>
      <c r="B68" s="3" t="s">
        <v>24</v>
      </c>
      <c r="C68" s="46">
        <v>453407</v>
      </c>
    </row>
    <row r="69" spans="1:3">
      <c r="A69" s="3" t="s">
        <v>11</v>
      </c>
      <c r="B69" s="3" t="s">
        <v>13</v>
      </c>
      <c r="C69" s="46">
        <v>454389</v>
      </c>
    </row>
    <row r="70" spans="1:3">
      <c r="A70" s="3" t="s">
        <v>11</v>
      </c>
      <c r="B70" s="3" t="s">
        <v>14</v>
      </c>
      <c r="C70" s="46">
        <v>455311</v>
      </c>
    </row>
    <row r="71" spans="1:3">
      <c r="A71" s="3" t="s">
        <v>11</v>
      </c>
      <c r="B71" s="3" t="s">
        <v>15</v>
      </c>
      <c r="C71" s="46">
        <v>456132</v>
      </c>
    </row>
    <row r="72" spans="1:3">
      <c r="A72" s="3" t="s">
        <v>11</v>
      </c>
      <c r="B72" s="3" t="s">
        <v>16</v>
      </c>
      <c r="C72" s="46">
        <v>456938</v>
      </c>
    </row>
    <row r="73" spans="1:3">
      <c r="A73" s="3" t="s">
        <v>11</v>
      </c>
      <c r="B73" s="3" t="s">
        <v>17</v>
      </c>
      <c r="C73" s="46">
        <v>457739</v>
      </c>
    </row>
    <row r="74" spans="1:3">
      <c r="A74" s="3" t="s">
        <v>11</v>
      </c>
      <c r="B74" s="3" t="s">
        <v>18</v>
      </c>
      <c r="C74" s="46">
        <v>458754</v>
      </c>
    </row>
    <row r="75" spans="1:3">
      <c r="A75" s="3" t="s">
        <v>11</v>
      </c>
      <c r="B75" s="3" t="s">
        <v>19</v>
      </c>
      <c r="C75" s="46">
        <v>459495</v>
      </c>
    </row>
    <row r="76" spans="1:3">
      <c r="A76" s="3" t="s">
        <v>11</v>
      </c>
      <c r="B76" s="3" t="s">
        <v>20</v>
      </c>
      <c r="C76" s="46">
        <v>460157</v>
      </c>
    </row>
    <row r="77" spans="1:3">
      <c r="A77" s="3" t="s">
        <v>11</v>
      </c>
      <c r="B77" s="3" t="s">
        <v>21</v>
      </c>
      <c r="C77" s="46">
        <v>460332</v>
      </c>
    </row>
    <row r="78" spans="1:3">
      <c r="A78" s="3" t="s">
        <v>11</v>
      </c>
      <c r="B78" s="3" t="s">
        <v>22</v>
      </c>
      <c r="C78" s="46">
        <v>460554</v>
      </c>
    </row>
    <row r="79" spans="1:3">
      <c r="A79" s="3" t="s">
        <v>11</v>
      </c>
      <c r="B79" s="3" t="s">
        <v>23</v>
      </c>
      <c r="C79" s="46">
        <v>460869</v>
      </c>
    </row>
    <row r="80" spans="1:3">
      <c r="A80" s="3" t="s">
        <v>11</v>
      </c>
      <c r="B80" s="3" t="s">
        <v>24</v>
      </c>
      <c r="C80" s="46">
        <v>461222</v>
      </c>
    </row>
    <row r="81" spans="1:3">
      <c r="A81" s="3" t="s">
        <v>12</v>
      </c>
      <c r="B81" s="3" t="s">
        <v>13</v>
      </c>
      <c r="C81" s="46">
        <v>462206</v>
      </c>
    </row>
    <row r="82" spans="1:3">
      <c r="A82" s="3" t="s">
        <v>12</v>
      </c>
      <c r="B82" s="3" t="s">
        <v>14</v>
      </c>
      <c r="C82" s="46">
        <v>463130</v>
      </c>
    </row>
    <row r="83" spans="1:3">
      <c r="A83" s="3" t="s">
        <v>12</v>
      </c>
      <c r="B83" s="3" t="s">
        <v>15</v>
      </c>
      <c r="C83" s="46">
        <v>463950</v>
      </c>
    </row>
    <row r="84" spans="1:3">
      <c r="A84" s="3" t="s">
        <v>12</v>
      </c>
      <c r="B84" s="3" t="s">
        <v>16</v>
      </c>
      <c r="C84" s="46">
        <v>464757</v>
      </c>
    </row>
    <row r="85" spans="1:3">
      <c r="A85" s="3" t="s">
        <v>12</v>
      </c>
      <c r="B85" s="3" t="s">
        <v>17</v>
      </c>
      <c r="C85" s="46">
        <v>465568</v>
      </c>
    </row>
    <row r="86" spans="1:3">
      <c r="A86" s="3" t="s">
        <v>12</v>
      </c>
      <c r="B86" s="3" t="s">
        <v>18</v>
      </c>
      <c r="C86" s="46">
        <v>466584</v>
      </c>
    </row>
    <row r="87" spans="1:3">
      <c r="A87" s="3" t="s">
        <v>12</v>
      </c>
      <c r="B87" s="3" t="s">
        <v>19</v>
      </c>
      <c r="C87" s="46">
        <v>467330</v>
      </c>
    </row>
    <row r="88" spans="1:3">
      <c r="A88" s="3" t="s">
        <v>12</v>
      </c>
      <c r="B88" s="3" t="s">
        <v>20</v>
      </c>
      <c r="C88" s="46">
        <v>467988</v>
      </c>
    </row>
    <row r="89" spans="1:3">
      <c r="A89" s="3" t="s">
        <v>12</v>
      </c>
      <c r="B89" s="3" t="s">
        <v>21</v>
      </c>
      <c r="C89" s="46">
        <v>468163</v>
      </c>
    </row>
    <row r="90" spans="1:3">
      <c r="A90" s="3" t="s">
        <v>12</v>
      </c>
      <c r="B90" s="3" t="s">
        <v>22</v>
      </c>
      <c r="C90" s="46">
        <v>468391</v>
      </c>
    </row>
    <row r="91" spans="1:3">
      <c r="A91" s="3" t="s">
        <v>12</v>
      </c>
      <c r="B91" s="3" t="s">
        <v>23</v>
      </c>
      <c r="C91" s="46">
        <v>468708</v>
      </c>
    </row>
    <row r="92" spans="1:3">
      <c r="A92" s="3" t="s">
        <v>12</v>
      </c>
      <c r="B92" s="3" t="s">
        <v>24</v>
      </c>
      <c r="C92" s="46">
        <v>469059</v>
      </c>
    </row>
  </sheetData>
  <mergeCells count="1">
    <mergeCell ref="E1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2"/>
  <sheetViews>
    <sheetView workbookViewId="0">
      <selection activeCell="G1" sqref="G1:K3"/>
    </sheetView>
  </sheetViews>
  <sheetFormatPr defaultRowHeight="15"/>
  <cols>
    <col min="1" max="1" width="14.42578125" bestFit="1" customWidth="1"/>
    <col min="2" max="2" width="21.5703125" bestFit="1" customWidth="1"/>
    <col min="3" max="3" width="10.5703125" bestFit="1" customWidth="1"/>
    <col min="4" max="5" width="1.7109375" customWidth="1"/>
    <col min="6" max="6" width="7.7109375" customWidth="1"/>
    <col min="7" max="7" width="9.5703125" customWidth="1"/>
    <col min="8" max="8" width="11.7109375" customWidth="1"/>
    <col min="256" max="256" width="14.42578125" bestFit="1" customWidth="1"/>
    <col min="257" max="257" width="21.5703125" bestFit="1" customWidth="1"/>
    <col min="258" max="258" width="10.5703125" bestFit="1" customWidth="1"/>
    <col min="512" max="512" width="14.42578125" bestFit="1" customWidth="1"/>
    <col min="513" max="513" width="21.5703125" bestFit="1" customWidth="1"/>
    <col min="514" max="514" width="10.5703125" bestFit="1" customWidth="1"/>
    <col min="768" max="768" width="14.42578125" bestFit="1" customWidth="1"/>
    <col min="769" max="769" width="21.5703125" bestFit="1" customWidth="1"/>
    <col min="770" max="770" width="10.5703125" bestFit="1" customWidth="1"/>
    <col min="1024" max="1024" width="14.42578125" bestFit="1" customWidth="1"/>
    <col min="1025" max="1025" width="21.5703125" bestFit="1" customWidth="1"/>
    <col min="1026" max="1026" width="10.5703125" bestFit="1" customWidth="1"/>
    <col min="1280" max="1280" width="14.42578125" bestFit="1" customWidth="1"/>
    <col min="1281" max="1281" width="21.5703125" bestFit="1" customWidth="1"/>
    <col min="1282" max="1282" width="10.5703125" bestFit="1" customWidth="1"/>
    <col min="1536" max="1536" width="14.42578125" bestFit="1" customWidth="1"/>
    <col min="1537" max="1537" width="21.5703125" bestFit="1" customWidth="1"/>
    <col min="1538" max="1538" width="10.5703125" bestFit="1" customWidth="1"/>
    <col min="1792" max="1792" width="14.42578125" bestFit="1" customWidth="1"/>
    <col min="1793" max="1793" width="21.5703125" bestFit="1" customWidth="1"/>
    <col min="1794" max="1794" width="10.5703125" bestFit="1" customWidth="1"/>
    <col min="2048" max="2048" width="14.42578125" bestFit="1" customWidth="1"/>
    <col min="2049" max="2049" width="21.5703125" bestFit="1" customWidth="1"/>
    <col min="2050" max="2050" width="10.5703125" bestFit="1" customWidth="1"/>
    <col min="2304" max="2304" width="14.42578125" bestFit="1" customWidth="1"/>
    <col min="2305" max="2305" width="21.5703125" bestFit="1" customWidth="1"/>
    <col min="2306" max="2306" width="10.5703125" bestFit="1" customWidth="1"/>
    <col min="2560" max="2560" width="14.42578125" bestFit="1" customWidth="1"/>
    <col min="2561" max="2561" width="21.5703125" bestFit="1" customWidth="1"/>
    <col min="2562" max="2562" width="10.5703125" bestFit="1" customWidth="1"/>
    <col min="2816" max="2816" width="14.42578125" bestFit="1" customWidth="1"/>
    <col min="2817" max="2817" width="21.5703125" bestFit="1" customWidth="1"/>
    <col min="2818" max="2818" width="10.5703125" bestFit="1" customWidth="1"/>
    <col min="3072" max="3072" width="14.42578125" bestFit="1" customWidth="1"/>
    <col min="3073" max="3073" width="21.5703125" bestFit="1" customWidth="1"/>
    <col min="3074" max="3074" width="10.5703125" bestFit="1" customWidth="1"/>
    <col min="3328" max="3328" width="14.42578125" bestFit="1" customWidth="1"/>
    <col min="3329" max="3329" width="21.5703125" bestFit="1" customWidth="1"/>
    <col min="3330" max="3330" width="10.5703125" bestFit="1" customWidth="1"/>
    <col min="3584" max="3584" width="14.42578125" bestFit="1" customWidth="1"/>
    <col min="3585" max="3585" width="21.5703125" bestFit="1" customWidth="1"/>
    <col min="3586" max="3586" width="10.5703125" bestFit="1" customWidth="1"/>
    <col min="3840" max="3840" width="14.42578125" bestFit="1" customWidth="1"/>
    <col min="3841" max="3841" width="21.5703125" bestFit="1" customWidth="1"/>
    <col min="3842" max="3842" width="10.5703125" bestFit="1" customWidth="1"/>
    <col min="4096" max="4096" width="14.42578125" bestFit="1" customWidth="1"/>
    <col min="4097" max="4097" width="21.5703125" bestFit="1" customWidth="1"/>
    <col min="4098" max="4098" width="10.5703125" bestFit="1" customWidth="1"/>
    <col min="4352" max="4352" width="14.42578125" bestFit="1" customWidth="1"/>
    <col min="4353" max="4353" width="21.5703125" bestFit="1" customWidth="1"/>
    <col min="4354" max="4354" width="10.5703125" bestFit="1" customWidth="1"/>
    <col min="4608" max="4608" width="14.42578125" bestFit="1" customWidth="1"/>
    <col min="4609" max="4609" width="21.5703125" bestFit="1" customWidth="1"/>
    <col min="4610" max="4610" width="10.5703125" bestFit="1" customWidth="1"/>
    <col min="4864" max="4864" width="14.42578125" bestFit="1" customWidth="1"/>
    <col min="4865" max="4865" width="21.5703125" bestFit="1" customWidth="1"/>
    <col min="4866" max="4866" width="10.5703125" bestFit="1" customWidth="1"/>
    <col min="5120" max="5120" width="14.42578125" bestFit="1" customWidth="1"/>
    <col min="5121" max="5121" width="21.5703125" bestFit="1" customWidth="1"/>
    <col min="5122" max="5122" width="10.5703125" bestFit="1" customWidth="1"/>
    <col min="5376" max="5376" width="14.42578125" bestFit="1" customWidth="1"/>
    <col min="5377" max="5377" width="21.5703125" bestFit="1" customWidth="1"/>
    <col min="5378" max="5378" width="10.5703125" bestFit="1" customWidth="1"/>
    <col min="5632" max="5632" width="14.42578125" bestFit="1" customWidth="1"/>
    <col min="5633" max="5633" width="21.5703125" bestFit="1" customWidth="1"/>
    <col min="5634" max="5634" width="10.5703125" bestFit="1" customWidth="1"/>
    <col min="5888" max="5888" width="14.42578125" bestFit="1" customWidth="1"/>
    <col min="5889" max="5889" width="21.5703125" bestFit="1" customWidth="1"/>
    <col min="5890" max="5890" width="10.5703125" bestFit="1" customWidth="1"/>
    <col min="6144" max="6144" width="14.42578125" bestFit="1" customWidth="1"/>
    <col min="6145" max="6145" width="21.5703125" bestFit="1" customWidth="1"/>
    <col min="6146" max="6146" width="10.5703125" bestFit="1" customWidth="1"/>
    <col min="6400" max="6400" width="14.42578125" bestFit="1" customWidth="1"/>
    <col min="6401" max="6401" width="21.5703125" bestFit="1" customWidth="1"/>
    <col min="6402" max="6402" width="10.5703125" bestFit="1" customWidth="1"/>
    <col min="6656" max="6656" width="14.42578125" bestFit="1" customWidth="1"/>
    <col min="6657" max="6657" width="21.5703125" bestFit="1" customWidth="1"/>
    <col min="6658" max="6658" width="10.5703125" bestFit="1" customWidth="1"/>
    <col min="6912" max="6912" width="14.42578125" bestFit="1" customWidth="1"/>
    <col min="6913" max="6913" width="21.5703125" bestFit="1" customWidth="1"/>
    <col min="6914" max="6914" width="10.5703125" bestFit="1" customWidth="1"/>
    <col min="7168" max="7168" width="14.42578125" bestFit="1" customWidth="1"/>
    <col min="7169" max="7169" width="21.5703125" bestFit="1" customWidth="1"/>
    <col min="7170" max="7170" width="10.5703125" bestFit="1" customWidth="1"/>
    <col min="7424" max="7424" width="14.42578125" bestFit="1" customWidth="1"/>
    <col min="7425" max="7425" width="21.5703125" bestFit="1" customWidth="1"/>
    <col min="7426" max="7426" width="10.5703125" bestFit="1" customWidth="1"/>
    <col min="7680" max="7680" width="14.42578125" bestFit="1" customWidth="1"/>
    <col min="7681" max="7681" width="21.5703125" bestFit="1" customWidth="1"/>
    <col min="7682" max="7682" width="10.5703125" bestFit="1" customWidth="1"/>
    <col min="7936" max="7936" width="14.42578125" bestFit="1" customWidth="1"/>
    <col min="7937" max="7937" width="21.5703125" bestFit="1" customWidth="1"/>
    <col min="7938" max="7938" width="10.5703125" bestFit="1" customWidth="1"/>
    <col min="8192" max="8192" width="14.42578125" bestFit="1" customWidth="1"/>
    <col min="8193" max="8193" width="21.5703125" bestFit="1" customWidth="1"/>
    <col min="8194" max="8194" width="10.5703125" bestFit="1" customWidth="1"/>
    <col min="8448" max="8448" width="14.42578125" bestFit="1" customWidth="1"/>
    <col min="8449" max="8449" width="21.5703125" bestFit="1" customWidth="1"/>
    <col min="8450" max="8450" width="10.5703125" bestFit="1" customWidth="1"/>
    <col min="8704" max="8704" width="14.42578125" bestFit="1" customWidth="1"/>
    <col min="8705" max="8705" width="21.5703125" bestFit="1" customWidth="1"/>
    <col min="8706" max="8706" width="10.5703125" bestFit="1" customWidth="1"/>
    <col min="8960" max="8960" width="14.42578125" bestFit="1" customWidth="1"/>
    <col min="8961" max="8961" width="21.5703125" bestFit="1" customWidth="1"/>
    <col min="8962" max="8962" width="10.5703125" bestFit="1" customWidth="1"/>
    <col min="9216" max="9216" width="14.42578125" bestFit="1" customWidth="1"/>
    <col min="9217" max="9217" width="21.5703125" bestFit="1" customWidth="1"/>
    <col min="9218" max="9218" width="10.5703125" bestFit="1" customWidth="1"/>
    <col min="9472" max="9472" width="14.42578125" bestFit="1" customWidth="1"/>
    <col min="9473" max="9473" width="21.5703125" bestFit="1" customWidth="1"/>
    <col min="9474" max="9474" width="10.5703125" bestFit="1" customWidth="1"/>
    <col min="9728" max="9728" width="14.42578125" bestFit="1" customWidth="1"/>
    <col min="9729" max="9729" width="21.5703125" bestFit="1" customWidth="1"/>
    <col min="9730" max="9730" width="10.5703125" bestFit="1" customWidth="1"/>
    <col min="9984" max="9984" width="14.42578125" bestFit="1" customWidth="1"/>
    <col min="9985" max="9985" width="21.5703125" bestFit="1" customWidth="1"/>
    <col min="9986" max="9986" width="10.5703125" bestFit="1" customWidth="1"/>
    <col min="10240" max="10240" width="14.42578125" bestFit="1" customWidth="1"/>
    <col min="10241" max="10241" width="21.5703125" bestFit="1" customWidth="1"/>
    <col min="10242" max="10242" width="10.5703125" bestFit="1" customWidth="1"/>
    <col min="10496" max="10496" width="14.42578125" bestFit="1" customWidth="1"/>
    <col min="10497" max="10497" width="21.5703125" bestFit="1" customWidth="1"/>
    <col min="10498" max="10498" width="10.5703125" bestFit="1" customWidth="1"/>
    <col min="10752" max="10752" width="14.42578125" bestFit="1" customWidth="1"/>
    <col min="10753" max="10753" width="21.5703125" bestFit="1" customWidth="1"/>
    <col min="10754" max="10754" width="10.5703125" bestFit="1" customWidth="1"/>
    <col min="11008" max="11008" width="14.42578125" bestFit="1" customWidth="1"/>
    <col min="11009" max="11009" width="21.5703125" bestFit="1" customWidth="1"/>
    <col min="11010" max="11010" width="10.5703125" bestFit="1" customWidth="1"/>
    <col min="11264" max="11264" width="14.42578125" bestFit="1" customWidth="1"/>
    <col min="11265" max="11265" width="21.5703125" bestFit="1" customWidth="1"/>
    <col min="11266" max="11266" width="10.5703125" bestFit="1" customWidth="1"/>
    <col min="11520" max="11520" width="14.42578125" bestFit="1" customWidth="1"/>
    <col min="11521" max="11521" width="21.5703125" bestFit="1" customWidth="1"/>
    <col min="11522" max="11522" width="10.5703125" bestFit="1" customWidth="1"/>
    <col min="11776" max="11776" width="14.42578125" bestFit="1" customWidth="1"/>
    <col min="11777" max="11777" width="21.5703125" bestFit="1" customWidth="1"/>
    <col min="11778" max="11778" width="10.5703125" bestFit="1" customWidth="1"/>
    <col min="12032" max="12032" width="14.42578125" bestFit="1" customWidth="1"/>
    <col min="12033" max="12033" width="21.5703125" bestFit="1" customWidth="1"/>
    <col min="12034" max="12034" width="10.5703125" bestFit="1" customWidth="1"/>
    <col min="12288" max="12288" width="14.42578125" bestFit="1" customWidth="1"/>
    <col min="12289" max="12289" width="21.5703125" bestFit="1" customWidth="1"/>
    <col min="12290" max="12290" width="10.5703125" bestFit="1" customWidth="1"/>
    <col min="12544" max="12544" width="14.42578125" bestFit="1" customWidth="1"/>
    <col min="12545" max="12545" width="21.5703125" bestFit="1" customWidth="1"/>
    <col min="12546" max="12546" width="10.5703125" bestFit="1" customWidth="1"/>
    <col min="12800" max="12800" width="14.42578125" bestFit="1" customWidth="1"/>
    <col min="12801" max="12801" width="21.5703125" bestFit="1" customWidth="1"/>
    <col min="12802" max="12802" width="10.5703125" bestFit="1" customWidth="1"/>
    <col min="13056" max="13056" width="14.42578125" bestFit="1" customWidth="1"/>
    <col min="13057" max="13057" width="21.5703125" bestFit="1" customWidth="1"/>
    <col min="13058" max="13058" width="10.5703125" bestFit="1" customWidth="1"/>
    <col min="13312" max="13312" width="14.42578125" bestFit="1" customWidth="1"/>
    <col min="13313" max="13313" width="21.5703125" bestFit="1" customWidth="1"/>
    <col min="13314" max="13314" width="10.5703125" bestFit="1" customWidth="1"/>
    <col min="13568" max="13568" width="14.42578125" bestFit="1" customWidth="1"/>
    <col min="13569" max="13569" width="21.5703125" bestFit="1" customWidth="1"/>
    <col min="13570" max="13570" width="10.5703125" bestFit="1" customWidth="1"/>
    <col min="13824" max="13824" width="14.42578125" bestFit="1" customWidth="1"/>
    <col min="13825" max="13825" width="21.5703125" bestFit="1" customWidth="1"/>
    <col min="13826" max="13826" width="10.5703125" bestFit="1" customWidth="1"/>
    <col min="14080" max="14080" width="14.42578125" bestFit="1" customWidth="1"/>
    <col min="14081" max="14081" width="21.5703125" bestFit="1" customWidth="1"/>
    <col min="14082" max="14082" width="10.5703125" bestFit="1" customWidth="1"/>
    <col min="14336" max="14336" width="14.42578125" bestFit="1" customWidth="1"/>
    <col min="14337" max="14337" width="21.5703125" bestFit="1" customWidth="1"/>
    <col min="14338" max="14338" width="10.5703125" bestFit="1" customWidth="1"/>
    <col min="14592" max="14592" width="14.42578125" bestFit="1" customWidth="1"/>
    <col min="14593" max="14593" width="21.5703125" bestFit="1" customWidth="1"/>
    <col min="14594" max="14594" width="10.5703125" bestFit="1" customWidth="1"/>
    <col min="14848" max="14848" width="14.42578125" bestFit="1" customWidth="1"/>
    <col min="14849" max="14849" width="21.5703125" bestFit="1" customWidth="1"/>
    <col min="14850" max="14850" width="10.5703125" bestFit="1" customWidth="1"/>
    <col min="15104" max="15104" width="14.42578125" bestFit="1" customWidth="1"/>
    <col min="15105" max="15105" width="21.5703125" bestFit="1" customWidth="1"/>
    <col min="15106" max="15106" width="10.5703125" bestFit="1" customWidth="1"/>
    <col min="15360" max="15360" width="14.42578125" bestFit="1" customWidth="1"/>
    <col min="15361" max="15361" width="21.5703125" bestFit="1" customWidth="1"/>
    <col min="15362" max="15362" width="10.5703125" bestFit="1" customWidth="1"/>
    <col min="15616" max="15616" width="14.42578125" bestFit="1" customWidth="1"/>
    <col min="15617" max="15617" width="21.5703125" bestFit="1" customWidth="1"/>
    <col min="15618" max="15618" width="10.5703125" bestFit="1" customWidth="1"/>
    <col min="15872" max="15872" width="14.42578125" bestFit="1" customWidth="1"/>
    <col min="15873" max="15873" width="21.5703125" bestFit="1" customWidth="1"/>
    <col min="15874" max="15874" width="10.5703125" bestFit="1" customWidth="1"/>
    <col min="16128" max="16128" width="14.42578125" bestFit="1" customWidth="1"/>
    <col min="16129" max="16129" width="21.5703125" bestFit="1" customWidth="1"/>
    <col min="16130" max="16130" width="10.5703125" bestFit="1" customWidth="1"/>
  </cols>
  <sheetData>
    <row r="1" spans="1:11">
      <c r="A1" t="s">
        <v>0</v>
      </c>
      <c r="B1" s="45" t="s">
        <v>98</v>
      </c>
      <c r="G1" s="42" t="s">
        <v>107</v>
      </c>
      <c r="H1" s="43"/>
      <c r="I1" s="43"/>
      <c r="J1" s="43"/>
      <c r="K1" s="43"/>
    </row>
    <row r="2" spans="1:11">
      <c r="A2" s="1" t="s">
        <v>1</v>
      </c>
      <c r="B2" s="45" t="s">
        <v>25</v>
      </c>
      <c r="G2" s="43"/>
      <c r="H2" s="43"/>
      <c r="I2" s="43"/>
      <c r="J2" s="43"/>
      <c r="K2" s="43"/>
    </row>
    <row r="3" spans="1:11">
      <c r="A3" s="1" t="s">
        <v>2</v>
      </c>
      <c r="B3" s="45" t="s">
        <v>27</v>
      </c>
      <c r="G3" s="43"/>
      <c r="H3" s="43"/>
      <c r="I3" s="43"/>
      <c r="J3" s="43"/>
      <c r="K3" s="43"/>
    </row>
    <row r="4" spans="1:11">
      <c r="A4" s="1" t="s">
        <v>4</v>
      </c>
      <c r="B4" s="45" t="s">
        <v>108</v>
      </c>
    </row>
    <row r="5" spans="1:11">
      <c r="A5" s="1" t="s">
        <v>99</v>
      </c>
      <c r="B5" s="45" t="s">
        <v>109</v>
      </c>
    </row>
    <row r="8" spans="1:11">
      <c r="C8" t="s">
        <v>100</v>
      </c>
    </row>
    <row r="9" spans="1:11">
      <c r="A9" s="36">
        <v>2013</v>
      </c>
      <c r="B9" s="3" t="s">
        <v>13</v>
      </c>
      <c r="C9" s="46">
        <v>2271</v>
      </c>
      <c r="F9">
        <v>2013</v>
      </c>
      <c r="G9" s="5">
        <f>MAX(C9:C20)</f>
        <v>2514</v>
      </c>
      <c r="H9" t="s">
        <v>102</v>
      </c>
    </row>
    <row r="10" spans="1:11">
      <c r="A10" s="36">
        <v>2013</v>
      </c>
      <c r="B10" s="3" t="s">
        <v>14</v>
      </c>
      <c r="C10" s="46">
        <v>2019</v>
      </c>
      <c r="F10">
        <v>2014</v>
      </c>
      <c r="G10" s="38">
        <f>MAX(C21:C32)</f>
        <v>2522</v>
      </c>
      <c r="H10" t="s">
        <v>102</v>
      </c>
    </row>
    <row r="11" spans="1:11">
      <c r="A11" s="36">
        <v>2013</v>
      </c>
      <c r="B11" s="3" t="s">
        <v>15</v>
      </c>
      <c r="C11" s="46">
        <v>1707</v>
      </c>
    </row>
    <row r="12" spans="1:11">
      <c r="A12" s="36">
        <v>2013</v>
      </c>
      <c r="B12" s="3" t="s">
        <v>16</v>
      </c>
      <c r="C12" s="46">
        <v>1718</v>
      </c>
      <c r="F12" t="s">
        <v>101</v>
      </c>
      <c r="G12" s="37">
        <f>G10/G9-1</f>
        <v>3.1821797931583795E-3</v>
      </c>
      <c r="H12" s="8" t="s">
        <v>104</v>
      </c>
    </row>
    <row r="13" spans="1:11">
      <c r="A13" s="36">
        <v>2013</v>
      </c>
      <c r="B13" s="3" t="s">
        <v>17</v>
      </c>
      <c r="C13" s="46">
        <v>2268</v>
      </c>
    </row>
    <row r="14" spans="1:11">
      <c r="A14" s="36">
        <v>2013</v>
      </c>
      <c r="B14" s="3" t="s">
        <v>18</v>
      </c>
      <c r="C14" s="46">
        <v>2405</v>
      </c>
    </row>
    <row r="15" spans="1:11">
      <c r="A15" s="36">
        <v>2013</v>
      </c>
      <c r="B15" s="3" t="s">
        <v>19</v>
      </c>
      <c r="C15" s="46">
        <v>2514</v>
      </c>
    </row>
    <row r="16" spans="1:11">
      <c r="A16" s="36">
        <v>2013</v>
      </c>
      <c r="B16" s="3" t="s">
        <v>20</v>
      </c>
      <c r="C16" s="46">
        <v>2476</v>
      </c>
    </row>
    <row r="17" spans="1:3">
      <c r="A17" s="36">
        <v>2013</v>
      </c>
      <c r="B17" s="3" t="s">
        <v>21</v>
      </c>
      <c r="C17" s="46">
        <v>2325</v>
      </c>
    </row>
    <row r="18" spans="1:3">
      <c r="A18" s="36">
        <v>2013</v>
      </c>
      <c r="B18" s="3" t="s">
        <v>22</v>
      </c>
      <c r="C18" s="46">
        <v>2023</v>
      </c>
    </row>
    <row r="19" spans="1:3">
      <c r="A19" s="36">
        <v>2013</v>
      </c>
      <c r="B19" s="3" t="s">
        <v>23</v>
      </c>
      <c r="C19" s="46">
        <v>1751</v>
      </c>
    </row>
    <row r="20" spans="1:3">
      <c r="A20" s="36">
        <v>2013</v>
      </c>
      <c r="B20" s="3" t="s">
        <v>24</v>
      </c>
      <c r="C20" s="46">
        <v>2132</v>
      </c>
    </row>
    <row r="21" spans="1:3">
      <c r="A21" s="36">
        <v>2014</v>
      </c>
      <c r="B21" s="3" t="s">
        <v>13</v>
      </c>
      <c r="C21" s="46">
        <v>2318</v>
      </c>
    </row>
    <row r="22" spans="1:3">
      <c r="A22" s="36">
        <v>2014</v>
      </c>
      <c r="B22" s="3" t="s">
        <v>14</v>
      </c>
      <c r="C22" s="46">
        <v>2057</v>
      </c>
    </row>
    <row r="23" spans="1:3">
      <c r="A23" s="36">
        <v>2014</v>
      </c>
      <c r="B23" s="3" t="s">
        <v>15</v>
      </c>
      <c r="C23" s="46">
        <v>1742</v>
      </c>
    </row>
    <row r="24" spans="1:3">
      <c r="A24" s="36">
        <v>2014</v>
      </c>
      <c r="B24" s="3" t="s">
        <v>16</v>
      </c>
      <c r="C24" s="46">
        <v>1748</v>
      </c>
    </row>
    <row r="25" spans="1:3">
      <c r="A25" s="36">
        <v>2014</v>
      </c>
      <c r="B25" s="3" t="s">
        <v>17</v>
      </c>
      <c r="C25" s="46">
        <v>2289</v>
      </c>
    </row>
    <row r="26" spans="1:3">
      <c r="A26" s="36">
        <v>2014</v>
      </c>
      <c r="B26" s="3" t="s">
        <v>18</v>
      </c>
      <c r="C26" s="46">
        <v>2417</v>
      </c>
    </row>
    <row r="27" spans="1:3">
      <c r="A27" s="36">
        <v>2014</v>
      </c>
      <c r="B27" s="3" t="s">
        <v>19</v>
      </c>
      <c r="C27" s="46">
        <v>2522</v>
      </c>
    </row>
    <row r="28" spans="1:3">
      <c r="A28" s="36">
        <v>2014</v>
      </c>
      <c r="B28" s="3" t="s">
        <v>20</v>
      </c>
      <c r="C28" s="46">
        <v>2481</v>
      </c>
    </row>
    <row r="29" spans="1:3">
      <c r="A29" s="36">
        <v>2014</v>
      </c>
      <c r="B29" s="3" t="s">
        <v>21</v>
      </c>
      <c r="C29" s="46">
        <v>2329</v>
      </c>
    </row>
    <row r="30" spans="1:3">
      <c r="A30" s="36">
        <v>2014</v>
      </c>
      <c r="B30" s="3" t="s">
        <v>22</v>
      </c>
      <c r="C30" s="46">
        <v>2031</v>
      </c>
    </row>
    <row r="31" spans="1:3">
      <c r="A31" s="36">
        <v>2014</v>
      </c>
      <c r="B31" s="3" t="s">
        <v>23</v>
      </c>
      <c r="C31" s="46">
        <v>1747</v>
      </c>
    </row>
    <row r="32" spans="1:3">
      <c r="A32" s="36">
        <v>2014</v>
      </c>
      <c r="B32" s="3" t="s">
        <v>24</v>
      </c>
      <c r="C32" s="46">
        <v>2111</v>
      </c>
    </row>
  </sheetData>
  <mergeCells count="1">
    <mergeCell ref="G1:K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32"/>
  <sheetViews>
    <sheetView tabSelected="1" workbookViewId="0">
      <selection activeCell="D1" sqref="D1:H3"/>
    </sheetView>
  </sheetViews>
  <sheetFormatPr defaultRowHeight="15"/>
  <cols>
    <col min="1" max="1" width="14.42578125" bestFit="1" customWidth="1"/>
    <col min="2" max="2" width="18.7109375" bestFit="1" customWidth="1"/>
    <col min="3" max="3" width="18.7109375" customWidth="1"/>
    <col min="4" max="4" width="15.5703125" bestFit="1" customWidth="1"/>
    <col min="5" max="5" width="11.42578125" customWidth="1"/>
    <col min="6" max="6" width="7.7109375" customWidth="1"/>
    <col min="8" max="8" width="11.85546875" customWidth="1"/>
  </cols>
  <sheetData>
    <row r="1" spans="1:11">
      <c r="A1" t="s">
        <v>0</v>
      </c>
      <c r="B1" t="s">
        <v>98</v>
      </c>
      <c r="D1" s="42" t="s">
        <v>107</v>
      </c>
      <c r="E1" s="43"/>
      <c r="F1" s="43"/>
      <c r="G1" s="43"/>
      <c r="H1" s="43"/>
    </row>
    <row r="2" spans="1:11">
      <c r="A2" s="1" t="s">
        <v>1</v>
      </c>
      <c r="D2" s="43"/>
      <c r="E2" s="43"/>
      <c r="F2" s="43"/>
      <c r="G2" s="43"/>
      <c r="H2" s="43"/>
    </row>
    <row r="3" spans="1:11">
      <c r="A3" s="1" t="s">
        <v>2</v>
      </c>
      <c r="B3" t="s">
        <v>27</v>
      </c>
      <c r="D3" s="43"/>
      <c r="E3" s="43"/>
      <c r="F3" s="43"/>
      <c r="G3" s="43"/>
      <c r="H3" s="43"/>
    </row>
    <row r="4" spans="1:11">
      <c r="A4" s="1" t="s">
        <v>4</v>
      </c>
      <c r="B4" t="s">
        <v>29</v>
      </c>
    </row>
    <row r="5" spans="1:11">
      <c r="A5" s="1" t="s">
        <v>99</v>
      </c>
      <c r="B5" t="s">
        <v>5</v>
      </c>
    </row>
    <row r="8" spans="1:11">
      <c r="D8" t="s">
        <v>28</v>
      </c>
    </row>
    <row r="9" spans="1:11">
      <c r="A9" s="36">
        <v>2008</v>
      </c>
      <c r="B9" s="3" t="s">
        <v>106</v>
      </c>
      <c r="C9" t="s">
        <v>105</v>
      </c>
      <c r="D9" s="44">
        <v>427927</v>
      </c>
      <c r="I9">
        <v>2013</v>
      </c>
      <c r="J9" s="5">
        <f>SUMIFS($D$9:$D$32,$A$9:$A$32,I9,$B$9:$B$32,"dec")</f>
        <v>439610</v>
      </c>
    </row>
    <row r="10" spans="1:11">
      <c r="A10" s="36">
        <f>A9+1</f>
        <v>2009</v>
      </c>
      <c r="B10" s="3" t="s">
        <v>24</v>
      </c>
      <c r="C10" t="s">
        <v>105</v>
      </c>
      <c r="D10" s="44">
        <v>428152</v>
      </c>
      <c r="E10" s="41">
        <f>D10/D9-1</f>
        <v>5.2579061381963221E-4</v>
      </c>
      <c r="I10">
        <v>2014</v>
      </c>
      <c r="J10" s="40">
        <f>SUMIFS($D$9:$D$32,$A$9:$A$32,I10,$B$9:$B$32,"dec")</f>
        <v>445187</v>
      </c>
      <c r="K10" s="8" t="s">
        <v>103</v>
      </c>
    </row>
    <row r="11" spans="1:11">
      <c r="A11" s="36">
        <f t="shared" ref="A11:A14" si="0">A10+1</f>
        <v>2010</v>
      </c>
      <c r="B11" s="3" t="s">
        <v>24</v>
      </c>
      <c r="C11" t="s">
        <v>105</v>
      </c>
      <c r="D11" s="44">
        <v>430656</v>
      </c>
      <c r="E11" s="41">
        <f t="shared" ref="E11:E15" si="1">D11/D10-1</f>
        <v>5.8483902912984664E-3</v>
      </c>
    </row>
    <row r="12" spans="1:11">
      <c r="A12" s="36">
        <f t="shared" si="0"/>
        <v>2011</v>
      </c>
      <c r="B12" s="3" t="s">
        <v>24</v>
      </c>
      <c r="C12" t="s">
        <v>105</v>
      </c>
      <c r="D12" s="44">
        <v>432534</v>
      </c>
      <c r="E12" s="41">
        <f t="shared" si="1"/>
        <v>4.3607891217118944E-3</v>
      </c>
      <c r="I12" t="s">
        <v>101</v>
      </c>
      <c r="J12" s="39">
        <f>J10/J9-1</f>
        <v>1.2686244625918386E-2</v>
      </c>
      <c r="K12" s="8" t="s">
        <v>104</v>
      </c>
    </row>
    <row r="13" spans="1:11">
      <c r="A13" s="36">
        <f t="shared" si="0"/>
        <v>2012</v>
      </c>
      <c r="B13" s="3" t="s">
        <v>24</v>
      </c>
      <c r="C13" t="s">
        <v>105</v>
      </c>
      <c r="D13" s="44">
        <v>434570</v>
      </c>
      <c r="E13" s="41">
        <f t="shared" si="1"/>
        <v>4.7071444094568538E-3</v>
      </c>
    </row>
    <row r="14" spans="1:11">
      <c r="A14" s="36">
        <f t="shared" si="0"/>
        <v>2013</v>
      </c>
      <c r="B14" s="3" t="s">
        <v>24</v>
      </c>
      <c r="C14" t="s">
        <v>25</v>
      </c>
      <c r="D14" s="44">
        <v>439610</v>
      </c>
      <c r="E14" s="41">
        <f t="shared" si="1"/>
        <v>1.1597671261246667E-2</v>
      </c>
    </row>
    <row r="15" spans="1:11">
      <c r="A15" s="36">
        <f t="shared" ref="A15" si="2">A14+1</f>
        <v>2014</v>
      </c>
      <c r="B15" s="3" t="s">
        <v>24</v>
      </c>
      <c r="C15" t="s">
        <v>25</v>
      </c>
      <c r="D15" s="44">
        <v>445187</v>
      </c>
      <c r="E15" s="41">
        <f t="shared" si="1"/>
        <v>1.2686244625918386E-2</v>
      </c>
    </row>
    <row r="16" spans="1:11">
      <c r="A16" s="36"/>
      <c r="B16" s="3"/>
      <c r="C16" s="3"/>
      <c r="D16" s="5"/>
    </row>
    <row r="17" spans="1:4">
      <c r="A17" s="36"/>
      <c r="B17" s="3"/>
      <c r="C17" s="3"/>
      <c r="D17" s="5"/>
    </row>
    <row r="18" spans="1:4">
      <c r="A18" s="36"/>
      <c r="B18" s="3"/>
      <c r="C18" s="3"/>
      <c r="D18" s="5"/>
    </row>
    <row r="19" spans="1:4">
      <c r="A19" s="36"/>
      <c r="B19" s="3"/>
      <c r="C19" s="3"/>
      <c r="D19" s="5"/>
    </row>
    <row r="20" spans="1:4">
      <c r="A20" s="36"/>
      <c r="B20" s="3"/>
      <c r="C20" s="3"/>
      <c r="D20" s="5"/>
    </row>
    <row r="21" spans="1:4">
      <c r="A21" s="36"/>
      <c r="B21" s="3"/>
      <c r="C21" s="3"/>
      <c r="D21" s="5"/>
    </row>
    <row r="22" spans="1:4">
      <c r="A22" s="36"/>
      <c r="B22" s="3"/>
      <c r="C22" s="3"/>
      <c r="D22" s="5"/>
    </row>
    <row r="23" spans="1:4">
      <c r="A23" s="36"/>
      <c r="B23" s="3"/>
      <c r="C23" s="3"/>
      <c r="D23" s="5"/>
    </row>
    <row r="24" spans="1:4">
      <c r="A24" s="36"/>
      <c r="B24" s="3"/>
      <c r="C24" s="3"/>
      <c r="D24" s="5"/>
    </row>
    <row r="25" spans="1:4">
      <c r="A25" s="36"/>
      <c r="B25" s="3"/>
      <c r="C25" s="3"/>
      <c r="D25" s="5"/>
    </row>
    <row r="26" spans="1:4">
      <c r="A26" s="36"/>
      <c r="B26" s="3"/>
      <c r="C26" s="3"/>
      <c r="D26" s="5"/>
    </row>
    <row r="27" spans="1:4">
      <c r="A27" s="36"/>
      <c r="B27" s="3"/>
      <c r="C27" s="3"/>
      <c r="D27" s="5"/>
    </row>
    <row r="28" spans="1:4">
      <c r="A28" s="36"/>
      <c r="B28" s="3"/>
      <c r="C28" s="3"/>
      <c r="D28" s="5"/>
    </row>
    <row r="29" spans="1:4">
      <c r="A29" s="36"/>
      <c r="B29" s="3"/>
      <c r="C29" s="3"/>
      <c r="D29" s="5"/>
    </row>
    <row r="30" spans="1:4">
      <c r="A30" s="36"/>
      <c r="B30" s="3"/>
      <c r="C30" s="3"/>
      <c r="D30" s="5"/>
    </row>
    <row r="31" spans="1:4">
      <c r="A31" s="36"/>
      <c r="B31" s="3"/>
      <c r="C31" s="3"/>
      <c r="D31" s="5"/>
    </row>
    <row r="32" spans="1:4">
      <c r="A32" s="36"/>
      <c r="B32" s="3"/>
      <c r="C32" s="3"/>
      <c r="D32" s="5"/>
    </row>
  </sheetData>
  <mergeCells count="1">
    <mergeCell ref="D1: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2"/>
  <sheetViews>
    <sheetView workbookViewId="0">
      <selection activeCell="E1" sqref="E1:I3"/>
    </sheetView>
  </sheetViews>
  <sheetFormatPr defaultRowHeight="15"/>
  <cols>
    <col min="1" max="1" width="14.42578125" bestFit="1" customWidth="1"/>
    <col min="2" max="2" width="19" bestFit="1" customWidth="1"/>
    <col min="3" max="3" width="7.5703125" bestFit="1" customWidth="1"/>
  </cols>
  <sheetData>
    <row r="1" spans="1:9">
      <c r="A1" t="s">
        <v>0</v>
      </c>
      <c r="B1" s="45" t="s">
        <v>26</v>
      </c>
      <c r="E1" s="42" t="s">
        <v>107</v>
      </c>
      <c r="F1" s="43"/>
      <c r="G1" s="43"/>
      <c r="H1" s="43"/>
      <c r="I1" s="43"/>
    </row>
    <row r="2" spans="1:9">
      <c r="A2" s="1" t="s">
        <v>1</v>
      </c>
      <c r="B2" t="s">
        <v>25</v>
      </c>
      <c r="E2" s="43"/>
      <c r="F2" s="43"/>
      <c r="G2" s="43"/>
      <c r="H2" s="43"/>
      <c r="I2" s="43"/>
    </row>
    <row r="3" spans="1:9">
      <c r="A3" s="1" t="s">
        <v>2</v>
      </c>
      <c r="B3" s="45" t="s">
        <v>27</v>
      </c>
      <c r="E3" s="43"/>
      <c r="F3" s="43"/>
      <c r="G3" s="43"/>
      <c r="H3" s="43"/>
      <c r="I3" s="43"/>
    </row>
    <row r="4" spans="1:9">
      <c r="A4" s="1" t="s">
        <v>3</v>
      </c>
      <c r="B4" s="45" t="s">
        <v>28</v>
      </c>
    </row>
    <row r="5" spans="1:9">
      <c r="A5" s="1" t="s">
        <v>4</v>
      </c>
      <c r="B5" s="45" t="s">
        <v>29</v>
      </c>
    </row>
    <row r="8" spans="1:9">
      <c r="C8" s="2" t="s">
        <v>5</v>
      </c>
    </row>
    <row r="9" spans="1:9">
      <c r="A9" s="3" t="s">
        <v>6</v>
      </c>
      <c r="B9" s="3" t="s">
        <v>13</v>
      </c>
      <c r="C9" s="46">
        <v>0</v>
      </c>
    </row>
    <row r="10" spans="1:9">
      <c r="A10" s="3" t="s">
        <v>6</v>
      </c>
      <c r="B10" s="3" t="s">
        <v>14</v>
      </c>
      <c r="C10" s="46">
        <v>0</v>
      </c>
    </row>
    <row r="11" spans="1:9">
      <c r="A11" s="3" t="s">
        <v>6</v>
      </c>
      <c r="B11" s="3" t="s">
        <v>15</v>
      </c>
      <c r="C11" s="46">
        <v>0</v>
      </c>
    </row>
    <row r="12" spans="1:9">
      <c r="A12" s="3" t="s">
        <v>6</v>
      </c>
      <c r="B12" s="3" t="s">
        <v>16</v>
      </c>
      <c r="C12" s="46">
        <v>0</v>
      </c>
    </row>
    <row r="13" spans="1:9">
      <c r="A13" s="3" t="s">
        <v>6</v>
      </c>
      <c r="B13" s="3" t="s">
        <v>17</v>
      </c>
      <c r="C13" s="46">
        <v>0</v>
      </c>
    </row>
    <row r="14" spans="1:9">
      <c r="A14" s="3" t="s">
        <v>6</v>
      </c>
      <c r="B14" s="3" t="s">
        <v>18</v>
      </c>
      <c r="C14" s="46">
        <v>0</v>
      </c>
    </row>
    <row r="15" spans="1:9">
      <c r="A15" s="3" t="s">
        <v>6</v>
      </c>
      <c r="B15" s="3" t="s">
        <v>19</v>
      </c>
      <c r="C15" s="46">
        <v>0</v>
      </c>
    </row>
    <row r="16" spans="1:9">
      <c r="A16" s="3" t="s">
        <v>6</v>
      </c>
      <c r="B16" s="3" t="s">
        <v>20</v>
      </c>
      <c r="C16" s="46">
        <v>0</v>
      </c>
    </row>
    <row r="17" spans="1:3">
      <c r="A17" s="3" t="s">
        <v>6</v>
      </c>
      <c r="B17" s="3" t="s">
        <v>21</v>
      </c>
      <c r="C17" s="46">
        <v>0</v>
      </c>
    </row>
    <row r="18" spans="1:3">
      <c r="A18" s="3" t="s">
        <v>6</v>
      </c>
      <c r="B18" s="3" t="s">
        <v>22</v>
      </c>
      <c r="C18" s="46">
        <v>0</v>
      </c>
    </row>
    <row r="19" spans="1:3">
      <c r="A19" s="3" t="s">
        <v>6</v>
      </c>
      <c r="B19" s="3" t="s">
        <v>23</v>
      </c>
      <c r="C19" s="46">
        <v>0</v>
      </c>
    </row>
    <row r="20" spans="1:3">
      <c r="A20" s="3" t="s">
        <v>6</v>
      </c>
      <c r="B20" s="3" t="s">
        <v>24</v>
      </c>
      <c r="C20" s="46">
        <v>0</v>
      </c>
    </row>
    <row r="21" spans="1:3">
      <c r="A21" s="3" t="s">
        <v>7</v>
      </c>
      <c r="B21" s="3" t="s">
        <v>13</v>
      </c>
      <c r="C21" s="46">
        <v>0</v>
      </c>
    </row>
    <row r="22" spans="1:3">
      <c r="A22" s="3" t="s">
        <v>7</v>
      </c>
      <c r="B22" s="3" t="s">
        <v>14</v>
      </c>
      <c r="C22" s="46">
        <v>0</v>
      </c>
    </row>
    <row r="23" spans="1:3">
      <c r="A23" s="3" t="s">
        <v>7</v>
      </c>
      <c r="B23" s="3" t="s">
        <v>15</v>
      </c>
      <c r="C23" s="46">
        <v>0</v>
      </c>
    </row>
    <row r="24" spans="1:3">
      <c r="A24" s="3" t="s">
        <v>7</v>
      </c>
      <c r="B24" s="3" t="s">
        <v>16</v>
      </c>
      <c r="C24" s="46">
        <v>0</v>
      </c>
    </row>
    <row r="25" spans="1:3">
      <c r="A25" s="3" t="s">
        <v>7</v>
      </c>
      <c r="B25" s="3" t="s">
        <v>17</v>
      </c>
      <c r="C25" s="46">
        <v>0</v>
      </c>
    </row>
    <row r="26" spans="1:3">
      <c r="A26" s="3" t="s">
        <v>7</v>
      </c>
      <c r="B26" s="3" t="s">
        <v>18</v>
      </c>
      <c r="C26" s="46">
        <v>0</v>
      </c>
    </row>
    <row r="27" spans="1:3">
      <c r="A27" s="3" t="s">
        <v>7</v>
      </c>
      <c r="B27" s="3" t="s">
        <v>19</v>
      </c>
      <c r="C27" s="46">
        <v>0</v>
      </c>
    </row>
    <row r="28" spans="1:3">
      <c r="A28" s="3" t="s">
        <v>7</v>
      </c>
      <c r="B28" s="3" t="s">
        <v>20</v>
      </c>
      <c r="C28" s="46">
        <v>0</v>
      </c>
    </row>
    <row r="29" spans="1:3">
      <c r="A29" s="3" t="s">
        <v>7</v>
      </c>
      <c r="B29" s="3" t="s">
        <v>21</v>
      </c>
      <c r="C29" s="46">
        <v>0</v>
      </c>
    </row>
    <row r="30" spans="1:3">
      <c r="A30" s="3" t="s">
        <v>7</v>
      </c>
      <c r="B30" s="3" t="s">
        <v>22</v>
      </c>
      <c r="C30" s="46">
        <v>0</v>
      </c>
    </row>
    <row r="31" spans="1:3">
      <c r="A31" s="3" t="s">
        <v>7</v>
      </c>
      <c r="B31" s="3" t="s">
        <v>23</v>
      </c>
      <c r="C31" s="46">
        <v>0</v>
      </c>
    </row>
    <row r="32" spans="1:3">
      <c r="A32" s="3" t="s">
        <v>7</v>
      </c>
      <c r="B32" s="3" t="s">
        <v>24</v>
      </c>
      <c r="C32" s="46">
        <v>0</v>
      </c>
    </row>
    <row r="33" spans="1:3">
      <c r="A33" s="3" t="s">
        <v>8</v>
      </c>
      <c r="B33" s="3" t="s">
        <v>13</v>
      </c>
      <c r="C33" s="46">
        <v>432658</v>
      </c>
    </row>
    <row r="34" spans="1:3">
      <c r="A34" s="3" t="s">
        <v>8</v>
      </c>
      <c r="B34" s="3" t="s">
        <v>14</v>
      </c>
      <c r="C34" s="46">
        <v>433297</v>
      </c>
    </row>
    <row r="35" spans="1:3">
      <c r="A35" s="3" t="s">
        <v>8</v>
      </c>
      <c r="B35" s="3" t="s">
        <v>15</v>
      </c>
      <c r="C35" s="46">
        <v>433925</v>
      </c>
    </row>
    <row r="36" spans="1:3">
      <c r="A36" s="3" t="s">
        <v>8</v>
      </c>
      <c r="B36" s="3" t="s">
        <v>16</v>
      </c>
      <c r="C36" s="46">
        <v>434374</v>
      </c>
    </row>
    <row r="37" spans="1:3">
      <c r="A37" s="3" t="s">
        <v>8</v>
      </c>
      <c r="B37" s="3" t="s">
        <v>17</v>
      </c>
      <c r="C37" s="46">
        <v>434680</v>
      </c>
    </row>
    <row r="38" spans="1:3">
      <c r="A38" s="3" t="s">
        <v>8</v>
      </c>
      <c r="B38" s="3" t="s">
        <v>18</v>
      </c>
      <c r="C38" s="46">
        <v>434990</v>
      </c>
    </row>
    <row r="39" spans="1:3">
      <c r="A39" s="3" t="s">
        <v>8</v>
      </c>
      <c r="B39" s="3" t="s">
        <v>19</v>
      </c>
      <c r="C39" s="46">
        <v>435147</v>
      </c>
    </row>
    <row r="40" spans="1:3">
      <c r="A40" s="3" t="s">
        <v>8</v>
      </c>
      <c r="B40" s="3" t="s">
        <v>20</v>
      </c>
      <c r="C40" s="46">
        <v>435068</v>
      </c>
    </row>
    <row r="41" spans="1:3">
      <c r="A41" s="3" t="s">
        <v>8</v>
      </c>
      <c r="B41" s="3" t="s">
        <v>21</v>
      </c>
      <c r="C41" s="46">
        <v>435155</v>
      </c>
    </row>
    <row r="42" spans="1:3">
      <c r="A42" s="3" t="s">
        <v>8</v>
      </c>
      <c r="B42" s="3" t="s">
        <v>22</v>
      </c>
      <c r="C42" s="46">
        <v>434749</v>
      </c>
    </row>
    <row r="43" spans="1:3">
      <c r="A43" s="3" t="s">
        <v>8</v>
      </c>
      <c r="B43" s="3" t="s">
        <v>23</v>
      </c>
      <c r="C43" s="46">
        <v>434948</v>
      </c>
    </row>
    <row r="44" spans="1:3">
      <c r="A44" s="3" t="s">
        <v>8</v>
      </c>
      <c r="B44" s="3" t="s">
        <v>24</v>
      </c>
      <c r="C44" s="46">
        <v>435201</v>
      </c>
    </row>
    <row r="45" spans="1:3">
      <c r="A45" s="3" t="s">
        <v>9</v>
      </c>
      <c r="B45" s="3" t="s">
        <v>13</v>
      </c>
      <c r="C45" s="46">
        <v>435516</v>
      </c>
    </row>
    <row r="46" spans="1:3">
      <c r="A46" s="3" t="s">
        <v>9</v>
      </c>
      <c r="B46" s="3" t="s">
        <v>14</v>
      </c>
      <c r="C46" s="46">
        <v>435952</v>
      </c>
    </row>
    <row r="47" spans="1:3">
      <c r="A47" s="3" t="s">
        <v>9</v>
      </c>
      <c r="B47" s="3" t="s">
        <v>15</v>
      </c>
      <c r="C47" s="46">
        <v>436429</v>
      </c>
    </row>
    <row r="48" spans="1:3">
      <c r="A48" s="3" t="s">
        <v>9</v>
      </c>
      <c r="B48" s="3" t="s">
        <v>16</v>
      </c>
      <c r="C48" s="46">
        <v>437018</v>
      </c>
    </row>
    <row r="49" spans="1:5">
      <c r="A49" s="3" t="s">
        <v>9</v>
      </c>
      <c r="B49" s="3" t="s">
        <v>17</v>
      </c>
      <c r="C49" s="46">
        <v>437558</v>
      </c>
    </row>
    <row r="50" spans="1:5">
      <c r="A50" s="3" t="s">
        <v>9</v>
      </c>
      <c r="B50" s="3" t="s">
        <v>18</v>
      </c>
      <c r="C50" s="46">
        <v>438389</v>
      </c>
    </row>
    <row r="51" spans="1:5">
      <c r="A51" s="3" t="s">
        <v>9</v>
      </c>
      <c r="B51" s="3" t="s">
        <v>19</v>
      </c>
      <c r="C51" s="46">
        <v>438867</v>
      </c>
    </row>
    <row r="52" spans="1:5">
      <c r="A52" s="3" t="s">
        <v>9</v>
      </c>
      <c r="B52" s="3" t="s">
        <v>20</v>
      </c>
      <c r="C52" s="46">
        <v>439291</v>
      </c>
    </row>
    <row r="53" spans="1:5">
      <c r="A53" s="3" t="s">
        <v>9</v>
      </c>
      <c r="B53" s="3" t="s">
        <v>21</v>
      </c>
      <c r="C53" s="46">
        <v>439287</v>
      </c>
    </row>
    <row r="54" spans="1:5">
      <c r="A54" s="3" t="s">
        <v>9</v>
      </c>
      <c r="B54" s="3" t="s">
        <v>22</v>
      </c>
      <c r="C54" s="46">
        <v>439300</v>
      </c>
    </row>
    <row r="55" spans="1:5">
      <c r="A55" s="3" t="s">
        <v>9</v>
      </c>
      <c r="B55" s="3" t="s">
        <v>23</v>
      </c>
      <c r="C55" s="46">
        <v>439347</v>
      </c>
    </row>
    <row r="56" spans="1:5">
      <c r="A56" s="3" t="s">
        <v>9</v>
      </c>
      <c r="B56" s="3" t="s">
        <v>24</v>
      </c>
      <c r="C56" s="46">
        <v>439610</v>
      </c>
      <c r="D56">
        <f>C56-C44</f>
        <v>4409</v>
      </c>
      <c r="E56" s="7">
        <f>C56/C44-1</f>
        <v>1.0130950985866249E-2</v>
      </c>
    </row>
    <row r="57" spans="1:5">
      <c r="A57" s="3" t="s">
        <v>10</v>
      </c>
      <c r="B57" s="3" t="s">
        <v>13</v>
      </c>
      <c r="C57" s="46">
        <v>440376</v>
      </c>
    </row>
    <row r="58" spans="1:5">
      <c r="A58" s="3" t="s">
        <v>10</v>
      </c>
      <c r="B58" s="3" t="s">
        <v>14</v>
      </c>
      <c r="C58" s="46">
        <v>441066</v>
      </c>
    </row>
    <row r="59" spans="1:5">
      <c r="A59" s="3" t="s">
        <v>10</v>
      </c>
      <c r="B59" s="3" t="s">
        <v>15</v>
      </c>
      <c r="C59" s="46">
        <v>441668</v>
      </c>
    </row>
    <row r="60" spans="1:5">
      <c r="A60" s="3" t="s">
        <v>10</v>
      </c>
      <c r="B60" s="3" t="s">
        <v>16</v>
      </c>
      <c r="C60" s="46">
        <v>442263</v>
      </c>
    </row>
    <row r="61" spans="1:5">
      <c r="A61" s="3" t="s">
        <v>10</v>
      </c>
      <c r="B61" s="3" t="s">
        <v>17</v>
      </c>
      <c r="C61" s="46">
        <v>442866</v>
      </c>
    </row>
    <row r="62" spans="1:5">
      <c r="A62" s="3" t="s">
        <v>10</v>
      </c>
      <c r="B62" s="3" t="s">
        <v>18</v>
      </c>
      <c r="C62" s="46">
        <v>443638</v>
      </c>
    </row>
    <row r="63" spans="1:5">
      <c r="A63" s="3" t="s">
        <v>10</v>
      </c>
      <c r="B63" s="3" t="s">
        <v>19</v>
      </c>
      <c r="C63" s="46">
        <v>444201</v>
      </c>
    </row>
    <row r="64" spans="1:5">
      <c r="A64" s="3" t="s">
        <v>10</v>
      </c>
      <c r="B64" s="3" t="s">
        <v>20</v>
      </c>
      <c r="C64" s="46">
        <v>444641</v>
      </c>
    </row>
    <row r="65" spans="1:5">
      <c r="A65" s="3" t="s">
        <v>10</v>
      </c>
      <c r="B65" s="3" t="s">
        <v>21</v>
      </c>
      <c r="C65" s="46">
        <v>444652</v>
      </c>
    </row>
    <row r="66" spans="1:5">
      <c r="A66" s="3" t="s">
        <v>10</v>
      </c>
      <c r="B66" s="3" t="s">
        <v>22</v>
      </c>
      <c r="C66" s="46">
        <v>444718</v>
      </c>
    </row>
    <row r="67" spans="1:5">
      <c r="A67" s="3" t="s">
        <v>10</v>
      </c>
      <c r="B67" s="3" t="s">
        <v>23</v>
      </c>
      <c r="C67" s="46">
        <v>444924</v>
      </c>
    </row>
    <row r="68" spans="1:5">
      <c r="A68" s="3" t="s">
        <v>10</v>
      </c>
      <c r="B68" s="3" t="s">
        <v>24</v>
      </c>
      <c r="C68" s="44">
        <v>445187</v>
      </c>
      <c r="D68" s="6">
        <f>C68-C56</f>
        <v>5577</v>
      </c>
      <c r="E68" s="7">
        <f>C68/C56-1</f>
        <v>1.2686244625918386E-2</v>
      </c>
    </row>
    <row r="69" spans="1:5">
      <c r="A69" s="3" t="s">
        <v>11</v>
      </c>
      <c r="B69" s="3" t="s">
        <v>13</v>
      </c>
      <c r="C69" s="46">
        <v>446335</v>
      </c>
    </row>
    <row r="70" spans="1:5">
      <c r="A70" s="3" t="s">
        <v>11</v>
      </c>
      <c r="B70" s="3" t="s">
        <v>14</v>
      </c>
      <c r="C70" s="46">
        <v>447368</v>
      </c>
    </row>
    <row r="71" spans="1:5">
      <c r="A71" s="3" t="s">
        <v>11</v>
      </c>
      <c r="B71" s="3" t="s">
        <v>15</v>
      </c>
      <c r="C71" s="46">
        <v>448269</v>
      </c>
    </row>
    <row r="72" spans="1:5">
      <c r="A72" s="3" t="s">
        <v>11</v>
      </c>
      <c r="B72" s="3" t="s">
        <v>16</v>
      </c>
      <c r="C72" s="46">
        <v>449162</v>
      </c>
    </row>
    <row r="73" spans="1:5">
      <c r="A73" s="3" t="s">
        <v>11</v>
      </c>
      <c r="B73" s="3" t="s">
        <v>17</v>
      </c>
      <c r="C73" s="46">
        <v>450065</v>
      </c>
    </row>
    <row r="74" spans="1:5">
      <c r="A74" s="3" t="s">
        <v>11</v>
      </c>
      <c r="B74" s="3" t="s">
        <v>18</v>
      </c>
      <c r="C74" s="46">
        <v>451218</v>
      </c>
    </row>
    <row r="75" spans="1:5">
      <c r="A75" s="3" t="s">
        <v>11</v>
      </c>
      <c r="B75" s="3" t="s">
        <v>19</v>
      </c>
      <c r="C75" s="46">
        <v>452064</v>
      </c>
    </row>
    <row r="76" spans="1:5">
      <c r="A76" s="3" t="s">
        <v>11</v>
      </c>
      <c r="B76" s="3" t="s">
        <v>20</v>
      </c>
      <c r="C76" s="46">
        <v>452722</v>
      </c>
    </row>
    <row r="77" spans="1:5">
      <c r="A77" s="3" t="s">
        <v>11</v>
      </c>
      <c r="B77" s="3" t="s">
        <v>21</v>
      </c>
      <c r="C77" s="46">
        <v>452736</v>
      </c>
    </row>
    <row r="78" spans="1:5">
      <c r="A78" s="3" t="s">
        <v>11</v>
      </c>
      <c r="B78" s="3" t="s">
        <v>22</v>
      </c>
      <c r="C78" s="46">
        <v>452838</v>
      </c>
    </row>
    <row r="79" spans="1:5">
      <c r="A79" s="3" t="s">
        <v>11</v>
      </c>
      <c r="B79" s="3" t="s">
        <v>23</v>
      </c>
      <c r="C79" s="46">
        <v>453142</v>
      </c>
    </row>
    <row r="80" spans="1:5">
      <c r="A80" s="3" t="s">
        <v>11</v>
      </c>
      <c r="B80" s="3" t="s">
        <v>24</v>
      </c>
      <c r="C80" s="46">
        <v>453536</v>
      </c>
    </row>
    <row r="81" spans="1:3">
      <c r="A81" s="3" t="s">
        <v>12</v>
      </c>
      <c r="B81" s="3" t="s">
        <v>13</v>
      </c>
      <c r="C81" s="46">
        <v>454731</v>
      </c>
    </row>
    <row r="82" spans="1:3">
      <c r="A82" s="3" t="s">
        <v>12</v>
      </c>
      <c r="B82" s="3" t="s">
        <v>14</v>
      </c>
      <c r="C82" s="46">
        <v>455805</v>
      </c>
    </row>
    <row r="83" spans="1:3">
      <c r="A83" s="3" t="s">
        <v>12</v>
      </c>
      <c r="B83" s="3" t="s">
        <v>15</v>
      </c>
      <c r="C83" s="46">
        <v>456743</v>
      </c>
    </row>
    <row r="84" spans="1:3">
      <c r="A84" s="3" t="s">
        <v>12</v>
      </c>
      <c r="B84" s="3" t="s">
        <v>16</v>
      </c>
      <c r="C84" s="46">
        <v>457672</v>
      </c>
    </row>
    <row r="85" spans="1:3">
      <c r="A85" s="3" t="s">
        <v>12</v>
      </c>
      <c r="B85" s="3" t="s">
        <v>17</v>
      </c>
      <c r="C85" s="46">
        <v>458611</v>
      </c>
    </row>
    <row r="86" spans="1:3">
      <c r="A86" s="3" t="s">
        <v>12</v>
      </c>
      <c r="B86" s="3" t="s">
        <v>18</v>
      </c>
      <c r="C86" s="46">
        <v>459810</v>
      </c>
    </row>
    <row r="87" spans="1:3">
      <c r="A87" s="3" t="s">
        <v>12</v>
      </c>
      <c r="B87" s="3" t="s">
        <v>19</v>
      </c>
      <c r="C87" s="46">
        <v>460691</v>
      </c>
    </row>
    <row r="88" spans="1:3">
      <c r="A88" s="3" t="s">
        <v>12</v>
      </c>
      <c r="B88" s="3" t="s">
        <v>20</v>
      </c>
      <c r="C88" s="46">
        <v>461371</v>
      </c>
    </row>
    <row r="89" spans="1:3">
      <c r="A89" s="3" t="s">
        <v>12</v>
      </c>
      <c r="B89" s="3" t="s">
        <v>21</v>
      </c>
      <c r="C89" s="46">
        <v>461388</v>
      </c>
    </row>
    <row r="90" spans="1:3">
      <c r="A90" s="3" t="s">
        <v>12</v>
      </c>
      <c r="B90" s="3" t="s">
        <v>22</v>
      </c>
      <c r="C90" s="46">
        <v>461493</v>
      </c>
    </row>
    <row r="91" spans="1:3">
      <c r="A91" s="3" t="s">
        <v>12</v>
      </c>
      <c r="B91" s="3" t="s">
        <v>23</v>
      </c>
      <c r="C91" s="46">
        <v>461812</v>
      </c>
    </row>
    <row r="92" spans="1:3">
      <c r="A92" s="3" t="s">
        <v>12</v>
      </c>
      <c r="B92" s="3" t="s">
        <v>24</v>
      </c>
      <c r="C92" s="46">
        <v>462222</v>
      </c>
    </row>
  </sheetData>
  <mergeCells count="1">
    <mergeCell ref="E1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2"/>
  <sheetViews>
    <sheetView workbookViewId="0">
      <selection activeCell="E1" sqref="E1:I3"/>
    </sheetView>
  </sheetViews>
  <sheetFormatPr defaultRowHeight="15"/>
  <cols>
    <col min="1" max="1" width="14.42578125" bestFit="1" customWidth="1"/>
    <col min="2" max="2" width="19" bestFit="1" customWidth="1"/>
    <col min="3" max="3" width="7.5703125" bestFit="1" customWidth="1"/>
  </cols>
  <sheetData>
    <row r="1" spans="1:9">
      <c r="A1" t="s">
        <v>0</v>
      </c>
      <c r="B1" t="s">
        <v>26</v>
      </c>
      <c r="E1" s="42" t="s">
        <v>107</v>
      </c>
      <c r="F1" s="43"/>
      <c r="G1" s="43"/>
      <c r="H1" s="43"/>
      <c r="I1" s="43"/>
    </row>
    <row r="2" spans="1:9">
      <c r="A2" s="1" t="s">
        <v>1</v>
      </c>
      <c r="B2" t="s">
        <v>30</v>
      </c>
      <c r="E2" s="43"/>
      <c r="F2" s="43"/>
      <c r="G2" s="43"/>
      <c r="H2" s="43"/>
      <c r="I2" s="43"/>
    </row>
    <row r="3" spans="1:9">
      <c r="A3" s="1" t="s">
        <v>2</v>
      </c>
      <c r="B3" t="s">
        <v>27</v>
      </c>
      <c r="E3" s="43"/>
      <c r="F3" s="43"/>
      <c r="G3" s="43"/>
      <c r="H3" s="43"/>
      <c r="I3" s="43"/>
    </row>
    <row r="4" spans="1:9">
      <c r="A4" s="1" t="s">
        <v>3</v>
      </c>
      <c r="B4" t="s">
        <v>28</v>
      </c>
    </row>
    <row r="5" spans="1:9">
      <c r="A5" s="1" t="s">
        <v>4</v>
      </c>
      <c r="B5" t="s">
        <v>29</v>
      </c>
    </row>
    <row r="8" spans="1:9">
      <c r="C8" s="2" t="s">
        <v>5</v>
      </c>
    </row>
    <row r="9" spans="1:9">
      <c r="A9" s="3">
        <v>2008</v>
      </c>
      <c r="B9" s="3">
        <v>1</v>
      </c>
      <c r="C9" s="44">
        <v>428640</v>
      </c>
    </row>
    <row r="10" spans="1:9">
      <c r="A10" s="3">
        <f>IF(B10=1,A9+1,A9)</f>
        <v>2008</v>
      </c>
      <c r="B10" s="3">
        <f>IF(B9=12,1,B9+1)</f>
        <v>2</v>
      </c>
      <c r="C10" s="44">
        <v>429155</v>
      </c>
    </row>
    <row r="11" spans="1:9">
      <c r="A11" s="3">
        <f t="shared" ref="A11:A74" si="0">IF(B11=1,A10+1,A10)</f>
        <v>2008</v>
      </c>
      <c r="B11" s="3">
        <f t="shared" ref="B11:B74" si="1">IF(B10=12,1,B10+1)</f>
        <v>3</v>
      </c>
      <c r="C11" s="44">
        <v>429163</v>
      </c>
    </row>
    <row r="12" spans="1:9">
      <c r="A12" s="3">
        <f t="shared" si="0"/>
        <v>2008</v>
      </c>
      <c r="B12" s="3">
        <f t="shared" si="1"/>
        <v>4</v>
      </c>
      <c r="C12" s="44">
        <v>429288</v>
      </c>
    </row>
    <row r="13" spans="1:9">
      <c r="A13" s="3">
        <f t="shared" si="0"/>
        <v>2008</v>
      </c>
      <c r="B13" s="3">
        <f t="shared" si="1"/>
        <v>5</v>
      </c>
      <c r="C13" s="44">
        <v>429755</v>
      </c>
    </row>
    <row r="14" spans="1:9">
      <c r="A14" s="3">
        <f t="shared" si="0"/>
        <v>2008</v>
      </c>
      <c r="B14" s="3">
        <f t="shared" si="1"/>
        <v>6</v>
      </c>
      <c r="C14" s="44">
        <v>430141</v>
      </c>
    </row>
    <row r="15" spans="1:9">
      <c r="A15" s="3">
        <f t="shared" si="0"/>
        <v>2008</v>
      </c>
      <c r="B15" s="3">
        <f t="shared" si="1"/>
        <v>7</v>
      </c>
      <c r="C15" s="44">
        <v>430645</v>
      </c>
    </row>
    <row r="16" spans="1:9">
      <c r="A16" s="3">
        <f t="shared" si="0"/>
        <v>2008</v>
      </c>
      <c r="B16" s="3">
        <f t="shared" si="1"/>
        <v>8</v>
      </c>
      <c r="C16" s="44">
        <v>430368</v>
      </c>
    </row>
    <row r="17" spans="1:5">
      <c r="A17" s="3">
        <f t="shared" si="0"/>
        <v>2008</v>
      </c>
      <c r="B17" s="3">
        <f t="shared" si="1"/>
        <v>9</v>
      </c>
      <c r="C17" s="44">
        <v>429571</v>
      </c>
    </row>
    <row r="18" spans="1:5">
      <c r="A18" s="3">
        <f t="shared" si="0"/>
        <v>2008</v>
      </c>
      <c r="B18" s="3">
        <f t="shared" si="1"/>
        <v>10</v>
      </c>
      <c r="C18" s="44">
        <v>428617</v>
      </c>
    </row>
    <row r="19" spans="1:5">
      <c r="A19" s="3">
        <f t="shared" si="0"/>
        <v>2008</v>
      </c>
      <c r="B19" s="3">
        <f t="shared" si="1"/>
        <v>11</v>
      </c>
      <c r="C19" s="44">
        <v>428335</v>
      </c>
    </row>
    <row r="20" spans="1:5">
      <c r="A20" s="3">
        <f t="shared" si="0"/>
        <v>2008</v>
      </c>
      <c r="B20" s="3">
        <f t="shared" si="1"/>
        <v>12</v>
      </c>
      <c r="C20" s="44">
        <v>427927</v>
      </c>
    </row>
    <row r="21" spans="1:5">
      <c r="A21" s="3">
        <f t="shared" si="0"/>
        <v>2009</v>
      </c>
      <c r="B21" s="3">
        <f t="shared" si="1"/>
        <v>1</v>
      </c>
      <c r="C21" s="44">
        <v>428033</v>
      </c>
    </row>
    <row r="22" spans="1:5">
      <c r="A22" s="3">
        <f t="shared" si="0"/>
        <v>2009</v>
      </c>
      <c r="B22" s="3">
        <f t="shared" si="1"/>
        <v>2</v>
      </c>
      <c r="C22" s="44">
        <v>427957</v>
      </c>
    </row>
    <row r="23" spans="1:5">
      <c r="A23" s="3">
        <f t="shared" si="0"/>
        <v>2009</v>
      </c>
      <c r="B23" s="3">
        <f t="shared" si="1"/>
        <v>3</v>
      </c>
      <c r="C23" s="44">
        <v>427875</v>
      </c>
    </row>
    <row r="24" spans="1:5">
      <c r="A24" s="3">
        <f t="shared" si="0"/>
        <v>2009</v>
      </c>
      <c r="B24" s="3">
        <f t="shared" si="1"/>
        <v>4</v>
      </c>
      <c r="C24" s="44">
        <v>427878</v>
      </c>
    </row>
    <row r="25" spans="1:5">
      <c r="A25" s="3">
        <f t="shared" si="0"/>
        <v>2009</v>
      </c>
      <c r="B25" s="3">
        <f t="shared" si="1"/>
        <v>5</v>
      </c>
      <c r="C25" s="44">
        <v>428115</v>
      </c>
    </row>
    <row r="26" spans="1:5">
      <c r="A26" s="3">
        <f t="shared" si="0"/>
        <v>2009</v>
      </c>
      <c r="B26" s="3">
        <f t="shared" si="1"/>
        <v>6</v>
      </c>
      <c r="C26" s="44">
        <v>428964</v>
      </c>
    </row>
    <row r="27" spans="1:5">
      <c r="A27" s="3">
        <f t="shared" si="0"/>
        <v>2009</v>
      </c>
      <c r="B27" s="3">
        <f t="shared" si="1"/>
        <v>7</v>
      </c>
      <c r="C27" s="44">
        <v>428932</v>
      </c>
    </row>
    <row r="28" spans="1:5">
      <c r="A28" s="3">
        <f t="shared" si="0"/>
        <v>2009</v>
      </c>
      <c r="B28" s="3">
        <f t="shared" si="1"/>
        <v>8</v>
      </c>
      <c r="C28" s="44">
        <v>428590</v>
      </c>
    </row>
    <row r="29" spans="1:5">
      <c r="A29" s="3">
        <f t="shared" si="0"/>
        <v>2009</v>
      </c>
      <c r="B29" s="3">
        <f t="shared" si="1"/>
        <v>9</v>
      </c>
      <c r="C29" s="44">
        <v>427987</v>
      </c>
    </row>
    <row r="30" spans="1:5">
      <c r="A30" s="3">
        <f t="shared" si="0"/>
        <v>2009</v>
      </c>
      <c r="B30" s="3">
        <f t="shared" si="1"/>
        <v>10</v>
      </c>
      <c r="C30" s="44">
        <v>427895</v>
      </c>
    </row>
    <row r="31" spans="1:5">
      <c r="A31" s="3">
        <f t="shared" si="0"/>
        <v>2009</v>
      </c>
      <c r="B31" s="3">
        <f t="shared" si="1"/>
        <v>11</v>
      </c>
      <c r="C31" s="44">
        <v>428069</v>
      </c>
    </row>
    <row r="32" spans="1:5">
      <c r="A32" s="3">
        <f t="shared" si="0"/>
        <v>2009</v>
      </c>
      <c r="B32" s="3">
        <f t="shared" si="1"/>
        <v>12</v>
      </c>
      <c r="C32" s="44">
        <v>428152</v>
      </c>
      <c r="D32" s="5">
        <f>C32-C20</f>
        <v>225</v>
      </c>
      <c r="E32" s="7">
        <f>C32/C20-1</f>
        <v>5.2579061381963221E-4</v>
      </c>
    </row>
    <row r="33" spans="1:5">
      <c r="A33" s="3">
        <f t="shared" si="0"/>
        <v>2010</v>
      </c>
      <c r="B33" s="3">
        <f t="shared" si="1"/>
        <v>1</v>
      </c>
      <c r="C33" s="44">
        <v>428977</v>
      </c>
    </row>
    <row r="34" spans="1:5">
      <c r="A34" s="3">
        <f t="shared" si="0"/>
        <v>2010</v>
      </c>
      <c r="B34" s="3">
        <f t="shared" si="1"/>
        <v>2</v>
      </c>
      <c r="C34" s="44">
        <v>429057</v>
      </c>
    </row>
    <row r="35" spans="1:5">
      <c r="A35" s="3">
        <f t="shared" si="0"/>
        <v>2010</v>
      </c>
      <c r="B35" s="3">
        <f t="shared" si="1"/>
        <v>3</v>
      </c>
      <c r="C35" s="44">
        <v>429241</v>
      </c>
    </row>
    <row r="36" spans="1:5">
      <c r="A36" s="3">
        <f t="shared" si="0"/>
        <v>2010</v>
      </c>
      <c r="B36" s="3">
        <f t="shared" si="1"/>
        <v>4</v>
      </c>
      <c r="C36" s="44">
        <v>429531</v>
      </c>
    </row>
    <row r="37" spans="1:5">
      <c r="A37" s="3">
        <f t="shared" si="0"/>
        <v>2010</v>
      </c>
      <c r="B37" s="3">
        <f t="shared" si="1"/>
        <v>5</v>
      </c>
      <c r="C37" s="44">
        <v>430139</v>
      </c>
    </row>
    <row r="38" spans="1:5">
      <c r="A38" s="3">
        <f t="shared" si="0"/>
        <v>2010</v>
      </c>
      <c r="B38" s="3">
        <f t="shared" si="1"/>
        <v>6</v>
      </c>
      <c r="C38" s="44">
        <v>430489</v>
      </c>
    </row>
    <row r="39" spans="1:5">
      <c r="A39" s="3">
        <f t="shared" si="0"/>
        <v>2010</v>
      </c>
      <c r="B39" s="3">
        <f t="shared" si="1"/>
        <v>7</v>
      </c>
      <c r="C39" s="44">
        <v>430788</v>
      </c>
    </row>
    <row r="40" spans="1:5">
      <c r="A40" s="3">
        <f t="shared" si="0"/>
        <v>2010</v>
      </c>
      <c r="B40" s="3">
        <f t="shared" si="1"/>
        <v>8</v>
      </c>
      <c r="C40" s="44">
        <v>430758</v>
      </c>
    </row>
    <row r="41" spans="1:5">
      <c r="A41" s="3">
        <f t="shared" si="0"/>
        <v>2010</v>
      </c>
      <c r="B41" s="3">
        <f t="shared" si="1"/>
        <v>9</v>
      </c>
      <c r="C41" s="44">
        <v>430348</v>
      </c>
    </row>
    <row r="42" spans="1:5">
      <c r="A42" s="3">
        <f t="shared" si="0"/>
        <v>2010</v>
      </c>
      <c r="B42" s="3">
        <f t="shared" si="1"/>
        <v>10</v>
      </c>
      <c r="C42" s="44">
        <v>430136</v>
      </c>
    </row>
    <row r="43" spans="1:5">
      <c r="A43" s="3">
        <f t="shared" si="0"/>
        <v>2010</v>
      </c>
      <c r="B43" s="3">
        <f t="shared" si="1"/>
        <v>11</v>
      </c>
      <c r="C43" s="44">
        <v>430216</v>
      </c>
    </row>
    <row r="44" spans="1:5">
      <c r="A44" s="3">
        <f t="shared" si="0"/>
        <v>2010</v>
      </c>
      <c r="B44" s="3">
        <f t="shared" si="1"/>
        <v>12</v>
      </c>
      <c r="C44" s="44">
        <v>430656</v>
      </c>
      <c r="D44" s="5">
        <f>C44-C32</f>
        <v>2504</v>
      </c>
      <c r="E44" s="7">
        <f>C44/C32-1</f>
        <v>5.8483902912984664E-3</v>
      </c>
    </row>
    <row r="45" spans="1:5">
      <c r="A45" s="3">
        <f t="shared" si="0"/>
        <v>2011</v>
      </c>
      <c r="B45" s="3">
        <f t="shared" si="1"/>
        <v>1</v>
      </c>
      <c r="C45" s="44">
        <v>430872</v>
      </c>
    </row>
    <row r="46" spans="1:5">
      <c r="A46" s="3">
        <f t="shared" si="0"/>
        <v>2011</v>
      </c>
      <c r="B46" s="3">
        <f t="shared" si="1"/>
        <v>2</v>
      </c>
      <c r="C46" s="44">
        <v>431370</v>
      </c>
    </row>
    <row r="47" spans="1:5">
      <c r="A47" s="3">
        <f t="shared" si="0"/>
        <v>2011</v>
      </c>
      <c r="B47" s="3">
        <f t="shared" si="1"/>
        <v>3</v>
      </c>
      <c r="C47" s="44">
        <v>431741</v>
      </c>
    </row>
    <row r="48" spans="1:5">
      <c r="A48" s="3">
        <f t="shared" si="0"/>
        <v>2011</v>
      </c>
      <c r="B48" s="3">
        <f t="shared" si="1"/>
        <v>4</v>
      </c>
      <c r="C48" s="44">
        <v>432309</v>
      </c>
    </row>
    <row r="49" spans="1:5">
      <c r="A49" s="3">
        <f t="shared" si="0"/>
        <v>2011</v>
      </c>
      <c r="B49" s="3">
        <f t="shared" si="1"/>
        <v>5</v>
      </c>
      <c r="C49" s="44">
        <v>432291</v>
      </c>
    </row>
    <row r="50" spans="1:5">
      <c r="A50" s="3">
        <f t="shared" si="0"/>
        <v>2011</v>
      </c>
      <c r="B50" s="3">
        <f t="shared" si="1"/>
        <v>6</v>
      </c>
      <c r="C50" s="44">
        <v>433223</v>
      </c>
    </row>
    <row r="51" spans="1:5">
      <c r="A51" s="3">
        <f t="shared" si="0"/>
        <v>2011</v>
      </c>
      <c r="B51" s="3">
        <f t="shared" si="1"/>
        <v>7</v>
      </c>
      <c r="C51" s="44">
        <v>433502</v>
      </c>
    </row>
    <row r="52" spans="1:5">
      <c r="A52" s="3">
        <f t="shared" si="0"/>
        <v>2011</v>
      </c>
      <c r="B52" s="3">
        <f t="shared" si="1"/>
        <v>8</v>
      </c>
      <c r="C52" s="44">
        <v>433559</v>
      </c>
    </row>
    <row r="53" spans="1:5">
      <c r="A53" s="3">
        <f t="shared" si="0"/>
        <v>2011</v>
      </c>
      <c r="B53" s="3">
        <f t="shared" si="1"/>
        <v>9</v>
      </c>
      <c r="C53" s="44">
        <v>432887</v>
      </c>
    </row>
    <row r="54" spans="1:5">
      <c r="A54" s="3">
        <f t="shared" si="0"/>
        <v>2011</v>
      </c>
      <c r="B54" s="3">
        <f t="shared" si="1"/>
        <v>10</v>
      </c>
      <c r="C54" s="44">
        <v>432403</v>
      </c>
    </row>
    <row r="55" spans="1:5">
      <c r="A55" s="3">
        <f t="shared" si="0"/>
        <v>2011</v>
      </c>
      <c r="B55" s="3">
        <f t="shared" si="1"/>
        <v>11</v>
      </c>
      <c r="C55" s="44">
        <v>432120</v>
      </c>
    </row>
    <row r="56" spans="1:5">
      <c r="A56" s="3">
        <f t="shared" si="0"/>
        <v>2011</v>
      </c>
      <c r="B56" s="3">
        <f t="shared" si="1"/>
        <v>12</v>
      </c>
      <c r="C56" s="44">
        <v>432534</v>
      </c>
      <c r="D56">
        <f>C56-C44</f>
        <v>1878</v>
      </c>
      <c r="E56" s="7">
        <f>C56/C44-1</f>
        <v>4.3607891217118944E-3</v>
      </c>
    </row>
    <row r="57" spans="1:5">
      <c r="A57" s="3">
        <f t="shared" si="0"/>
        <v>2012</v>
      </c>
      <c r="B57" s="3">
        <f t="shared" si="1"/>
        <v>1</v>
      </c>
      <c r="C57" s="44">
        <v>432658</v>
      </c>
    </row>
    <row r="58" spans="1:5">
      <c r="A58" s="3">
        <f t="shared" si="0"/>
        <v>2012</v>
      </c>
      <c r="B58" s="3">
        <f t="shared" si="1"/>
        <v>2</v>
      </c>
      <c r="C58" s="44">
        <v>433297</v>
      </c>
    </row>
    <row r="59" spans="1:5">
      <c r="A59" s="3">
        <f t="shared" si="0"/>
        <v>2012</v>
      </c>
      <c r="B59" s="3">
        <f t="shared" si="1"/>
        <v>3</v>
      </c>
      <c r="C59" s="44">
        <v>433925</v>
      </c>
    </row>
    <row r="60" spans="1:5">
      <c r="A60" s="3">
        <f t="shared" si="0"/>
        <v>2012</v>
      </c>
      <c r="B60" s="3">
        <f t="shared" si="1"/>
        <v>4</v>
      </c>
      <c r="C60" s="44">
        <v>434374</v>
      </c>
    </row>
    <row r="61" spans="1:5">
      <c r="A61" s="3">
        <f t="shared" si="0"/>
        <v>2012</v>
      </c>
      <c r="B61" s="3">
        <f t="shared" si="1"/>
        <v>5</v>
      </c>
      <c r="C61" s="44">
        <v>434680</v>
      </c>
    </row>
    <row r="62" spans="1:5">
      <c r="A62" s="3">
        <f t="shared" si="0"/>
        <v>2012</v>
      </c>
      <c r="B62" s="3">
        <f t="shared" si="1"/>
        <v>6</v>
      </c>
      <c r="C62" s="44">
        <v>434990</v>
      </c>
    </row>
    <row r="63" spans="1:5">
      <c r="A63" s="3">
        <f t="shared" si="0"/>
        <v>2012</v>
      </c>
      <c r="B63" s="3">
        <f t="shared" si="1"/>
        <v>7</v>
      </c>
      <c r="C63" s="44">
        <v>435147</v>
      </c>
    </row>
    <row r="64" spans="1:5">
      <c r="A64" s="3">
        <f t="shared" si="0"/>
        <v>2012</v>
      </c>
      <c r="B64" s="3">
        <f t="shared" si="1"/>
        <v>8</v>
      </c>
      <c r="C64" s="44">
        <v>435068</v>
      </c>
    </row>
    <row r="65" spans="1:5">
      <c r="A65" s="3">
        <f t="shared" si="0"/>
        <v>2012</v>
      </c>
      <c r="B65" s="3">
        <f t="shared" si="1"/>
        <v>9</v>
      </c>
      <c r="C65" s="44">
        <v>435155</v>
      </c>
    </row>
    <row r="66" spans="1:5">
      <c r="A66" s="3">
        <f t="shared" si="0"/>
        <v>2012</v>
      </c>
      <c r="B66" s="3">
        <f t="shared" si="1"/>
        <v>10</v>
      </c>
      <c r="C66" s="44">
        <v>434749</v>
      </c>
    </row>
    <row r="67" spans="1:5">
      <c r="A67" s="3">
        <f t="shared" si="0"/>
        <v>2012</v>
      </c>
      <c r="B67" s="3">
        <f t="shared" si="1"/>
        <v>11</v>
      </c>
      <c r="C67" s="44">
        <v>434665</v>
      </c>
    </row>
    <row r="68" spans="1:5">
      <c r="A68" s="3">
        <f t="shared" si="0"/>
        <v>2012</v>
      </c>
      <c r="B68" s="3">
        <f t="shared" si="1"/>
        <v>12</v>
      </c>
      <c r="C68" s="44">
        <v>434570</v>
      </c>
      <c r="D68">
        <f>C68-C56</f>
        <v>2036</v>
      </c>
      <c r="E68" s="7">
        <f>C68/C56-1</f>
        <v>4.7071444094568538E-3</v>
      </c>
    </row>
    <row r="69" spans="1:5">
      <c r="A69" s="3">
        <f t="shared" si="0"/>
        <v>2013</v>
      </c>
      <c r="B69" s="3">
        <f t="shared" si="1"/>
        <v>1</v>
      </c>
      <c r="C69" s="44">
        <v>434845</v>
      </c>
    </row>
    <row r="70" spans="1:5">
      <c r="A70" s="3">
        <f t="shared" si="0"/>
        <v>2013</v>
      </c>
      <c r="B70" s="3">
        <f t="shared" si="1"/>
        <v>2</v>
      </c>
      <c r="C70" s="44">
        <v>435640</v>
      </c>
    </row>
    <row r="71" spans="1:5">
      <c r="A71" s="3">
        <f t="shared" si="0"/>
        <v>2013</v>
      </c>
      <c r="B71" s="3">
        <f t="shared" si="1"/>
        <v>3</v>
      </c>
      <c r="C71" s="44">
        <v>436388</v>
      </c>
    </row>
    <row r="72" spans="1:5">
      <c r="A72" s="3">
        <f t="shared" si="0"/>
        <v>2013</v>
      </c>
      <c r="B72" s="3">
        <f t="shared" si="1"/>
        <v>4</v>
      </c>
      <c r="C72" s="44">
        <v>0</v>
      </c>
    </row>
    <row r="73" spans="1:5">
      <c r="A73" s="3">
        <f t="shared" si="0"/>
        <v>2013</v>
      </c>
      <c r="B73" s="3">
        <f t="shared" si="1"/>
        <v>5</v>
      </c>
      <c r="C73" s="44">
        <v>0</v>
      </c>
    </row>
    <row r="74" spans="1:5">
      <c r="A74" s="3">
        <f t="shared" si="0"/>
        <v>2013</v>
      </c>
      <c r="B74" s="3">
        <f t="shared" si="1"/>
        <v>6</v>
      </c>
      <c r="C74" s="44">
        <v>0</v>
      </c>
    </row>
    <row r="75" spans="1:5">
      <c r="A75" s="3">
        <f t="shared" ref="A75:A92" si="2">IF(B75=1,A74+1,A74)</f>
        <v>2013</v>
      </c>
      <c r="B75" s="3">
        <f t="shared" ref="B75:B92" si="3">IF(B74=12,1,B74+1)</f>
        <v>7</v>
      </c>
      <c r="C75" s="44">
        <v>0</v>
      </c>
    </row>
    <row r="76" spans="1:5">
      <c r="A76" s="3">
        <f t="shared" si="2"/>
        <v>2013</v>
      </c>
      <c r="B76" s="3">
        <f t="shared" si="3"/>
        <v>8</v>
      </c>
      <c r="C76" s="44">
        <v>0</v>
      </c>
    </row>
    <row r="77" spans="1:5">
      <c r="A77" s="3">
        <f t="shared" si="2"/>
        <v>2013</v>
      </c>
      <c r="B77" s="3">
        <f t="shared" si="3"/>
        <v>9</v>
      </c>
      <c r="C77" s="44">
        <v>0</v>
      </c>
    </row>
    <row r="78" spans="1:5">
      <c r="A78" s="3">
        <f t="shared" si="2"/>
        <v>2013</v>
      </c>
      <c r="B78" s="3">
        <f t="shared" si="3"/>
        <v>10</v>
      </c>
      <c r="C78" s="44">
        <v>0</v>
      </c>
    </row>
    <row r="79" spans="1:5">
      <c r="A79" s="3">
        <f t="shared" si="2"/>
        <v>2013</v>
      </c>
      <c r="B79" s="3">
        <f t="shared" si="3"/>
        <v>11</v>
      </c>
      <c r="C79" s="44">
        <v>0</v>
      </c>
    </row>
    <row r="80" spans="1:5">
      <c r="A80" s="3">
        <f t="shared" si="2"/>
        <v>2013</v>
      </c>
      <c r="B80" s="3">
        <f t="shared" si="3"/>
        <v>12</v>
      </c>
      <c r="C80" s="44">
        <v>0</v>
      </c>
    </row>
    <row r="81" spans="1:3">
      <c r="A81" s="3">
        <f t="shared" si="2"/>
        <v>2014</v>
      </c>
      <c r="B81" s="3">
        <f t="shared" si="3"/>
        <v>1</v>
      </c>
      <c r="C81" s="44">
        <v>0</v>
      </c>
    </row>
    <row r="82" spans="1:3">
      <c r="A82" s="3">
        <f t="shared" si="2"/>
        <v>2014</v>
      </c>
      <c r="B82" s="3">
        <f t="shared" si="3"/>
        <v>2</v>
      </c>
      <c r="C82" s="44">
        <v>0</v>
      </c>
    </row>
    <row r="83" spans="1:3">
      <c r="A83" s="3">
        <f t="shared" si="2"/>
        <v>2014</v>
      </c>
      <c r="B83" s="3">
        <f t="shared" si="3"/>
        <v>3</v>
      </c>
      <c r="C83" s="44">
        <v>0</v>
      </c>
    </row>
    <row r="84" spans="1:3">
      <c r="A84" s="3">
        <f t="shared" si="2"/>
        <v>2014</v>
      </c>
      <c r="B84" s="3">
        <f t="shared" si="3"/>
        <v>4</v>
      </c>
      <c r="C84" s="44">
        <v>0</v>
      </c>
    </row>
    <row r="85" spans="1:3">
      <c r="A85" s="3">
        <f t="shared" si="2"/>
        <v>2014</v>
      </c>
      <c r="B85" s="3">
        <f t="shared" si="3"/>
        <v>5</v>
      </c>
      <c r="C85" s="44">
        <v>0</v>
      </c>
    </row>
    <row r="86" spans="1:3">
      <c r="A86" s="3">
        <f t="shared" si="2"/>
        <v>2014</v>
      </c>
      <c r="B86" s="3">
        <f t="shared" si="3"/>
        <v>6</v>
      </c>
      <c r="C86" s="44">
        <v>0</v>
      </c>
    </row>
    <row r="87" spans="1:3">
      <c r="A87" s="3">
        <f t="shared" si="2"/>
        <v>2014</v>
      </c>
      <c r="B87" s="3">
        <f t="shared" si="3"/>
        <v>7</v>
      </c>
      <c r="C87" s="44">
        <v>0</v>
      </c>
    </row>
    <row r="88" spans="1:3">
      <c r="A88" s="3">
        <f t="shared" si="2"/>
        <v>2014</v>
      </c>
      <c r="B88" s="3">
        <f t="shared" si="3"/>
        <v>8</v>
      </c>
      <c r="C88" s="44">
        <v>0</v>
      </c>
    </row>
    <row r="89" spans="1:3">
      <c r="A89" s="3">
        <f t="shared" si="2"/>
        <v>2014</v>
      </c>
      <c r="B89" s="3">
        <f t="shared" si="3"/>
        <v>9</v>
      </c>
      <c r="C89" s="44">
        <v>0</v>
      </c>
    </row>
    <row r="90" spans="1:3">
      <c r="A90" s="3">
        <f t="shared" si="2"/>
        <v>2014</v>
      </c>
      <c r="B90" s="3">
        <f t="shared" si="3"/>
        <v>10</v>
      </c>
      <c r="C90" s="44">
        <v>0</v>
      </c>
    </row>
    <row r="91" spans="1:3">
      <c r="A91" s="3">
        <f t="shared" si="2"/>
        <v>2014</v>
      </c>
      <c r="B91" s="3">
        <f t="shared" si="3"/>
        <v>11</v>
      </c>
      <c r="C91" s="44">
        <v>0</v>
      </c>
    </row>
    <row r="92" spans="1:3">
      <c r="A92" s="3">
        <f t="shared" si="2"/>
        <v>2014</v>
      </c>
      <c r="B92" s="3">
        <f t="shared" si="3"/>
        <v>12</v>
      </c>
      <c r="C92" s="44">
        <v>0</v>
      </c>
    </row>
  </sheetData>
  <mergeCells count="1">
    <mergeCell ref="E1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80"/>
  <sheetViews>
    <sheetView workbookViewId="0">
      <selection activeCell="E1" sqref="E1:I3"/>
    </sheetView>
  </sheetViews>
  <sheetFormatPr defaultRowHeight="15"/>
  <cols>
    <col min="1" max="1" width="14.42578125" bestFit="1" customWidth="1"/>
    <col min="2" max="2" width="19" bestFit="1" customWidth="1"/>
    <col min="3" max="3" width="12.7109375" bestFit="1" customWidth="1"/>
    <col min="4" max="4" width="13.85546875" bestFit="1" customWidth="1"/>
  </cols>
  <sheetData>
    <row r="1" spans="1:9">
      <c r="A1" t="s">
        <v>0</v>
      </c>
      <c r="B1" t="s">
        <v>26</v>
      </c>
      <c r="E1" s="42" t="s">
        <v>107</v>
      </c>
      <c r="F1" s="43"/>
      <c r="G1" s="43"/>
      <c r="H1" s="43"/>
      <c r="I1" s="43"/>
    </row>
    <row r="2" spans="1:9">
      <c r="A2" s="1" t="s">
        <v>1</v>
      </c>
      <c r="B2" t="s">
        <v>32</v>
      </c>
      <c r="E2" s="43"/>
      <c r="F2" s="43"/>
      <c r="G2" s="43"/>
      <c r="H2" s="43"/>
      <c r="I2" s="43"/>
    </row>
    <row r="3" spans="1:9">
      <c r="A3" s="1" t="s">
        <v>2</v>
      </c>
      <c r="B3" t="s">
        <v>27</v>
      </c>
      <c r="E3" s="43"/>
      <c r="F3" s="43"/>
      <c r="G3" s="43"/>
      <c r="H3" s="43"/>
      <c r="I3" s="43"/>
    </row>
    <row r="4" spans="1:9">
      <c r="A4" s="1" t="s">
        <v>3</v>
      </c>
      <c r="B4" t="s">
        <v>31</v>
      </c>
    </row>
    <row r="5" spans="1:9">
      <c r="A5" s="1" t="s">
        <v>4</v>
      </c>
      <c r="B5" t="s">
        <v>29</v>
      </c>
    </row>
    <row r="8" spans="1:9">
      <c r="C8" s="2" t="s">
        <v>5</v>
      </c>
    </row>
    <row r="9" spans="1:9">
      <c r="A9" s="3">
        <v>2010</v>
      </c>
      <c r="B9" s="3" t="s">
        <v>13</v>
      </c>
      <c r="C9" s="44">
        <v>970932338</v>
      </c>
    </row>
    <row r="10" spans="1:9">
      <c r="A10" s="3">
        <v>2010</v>
      </c>
      <c r="B10" s="3" t="s">
        <v>14</v>
      </c>
      <c r="C10" s="44">
        <v>884667035</v>
      </c>
    </row>
    <row r="11" spans="1:9">
      <c r="A11" s="3">
        <v>2010</v>
      </c>
      <c r="B11" s="3" t="s">
        <v>15</v>
      </c>
      <c r="C11" s="44">
        <v>766852796</v>
      </c>
    </row>
    <row r="12" spans="1:9">
      <c r="A12" s="3">
        <v>2010</v>
      </c>
      <c r="B12" s="3" t="s">
        <v>16</v>
      </c>
      <c r="C12" s="44">
        <v>741788454</v>
      </c>
    </row>
    <row r="13" spans="1:9">
      <c r="A13" s="3">
        <v>2010</v>
      </c>
      <c r="B13" s="3" t="s">
        <v>17</v>
      </c>
      <c r="C13" s="44">
        <v>991157522</v>
      </c>
    </row>
    <row r="14" spans="1:9">
      <c r="A14" s="3">
        <v>2010</v>
      </c>
      <c r="B14" s="3" t="s">
        <v>18</v>
      </c>
      <c r="C14" s="44">
        <v>1080926298.6800001</v>
      </c>
    </row>
    <row r="15" spans="1:9">
      <c r="A15" s="3">
        <v>2010</v>
      </c>
      <c r="B15" s="3" t="s">
        <v>19</v>
      </c>
      <c r="C15" s="44">
        <v>1155147725.9200001</v>
      </c>
    </row>
    <row r="16" spans="1:9">
      <c r="A16" s="3">
        <v>2010</v>
      </c>
      <c r="B16" s="3" t="s">
        <v>20</v>
      </c>
      <c r="C16" s="44">
        <v>1140251614.72</v>
      </c>
    </row>
    <row r="17" spans="1:5">
      <c r="A17" s="3">
        <v>2010</v>
      </c>
      <c r="B17" s="3" t="s">
        <v>21</v>
      </c>
      <c r="C17" s="44">
        <v>998719342.72000003</v>
      </c>
    </row>
    <row r="18" spans="1:5">
      <c r="A18" s="3">
        <v>2010</v>
      </c>
      <c r="B18" s="3" t="s">
        <v>22</v>
      </c>
      <c r="C18" s="44">
        <v>874549230.73000002</v>
      </c>
    </row>
    <row r="19" spans="1:5">
      <c r="A19" s="3">
        <v>2010</v>
      </c>
      <c r="B19" s="3" t="s">
        <v>23</v>
      </c>
      <c r="C19" s="44">
        <v>746694038.11000001</v>
      </c>
    </row>
    <row r="20" spans="1:5">
      <c r="A20" s="3">
        <v>2010</v>
      </c>
      <c r="B20" s="3" t="s">
        <v>24</v>
      </c>
      <c r="C20" s="44">
        <v>832889477</v>
      </c>
      <c r="D20" s="5">
        <f>SUM(C9:C20)</f>
        <v>11184575872.880001</v>
      </c>
    </row>
    <row r="21" spans="1:5">
      <c r="A21" s="3">
        <f>A9+1</f>
        <v>2011</v>
      </c>
      <c r="B21" s="3" t="s">
        <v>13</v>
      </c>
      <c r="C21" s="44">
        <v>917491670.38999999</v>
      </c>
    </row>
    <row r="22" spans="1:5">
      <c r="A22" s="3">
        <f t="shared" ref="A22:A80" si="0">A10+1</f>
        <v>2011</v>
      </c>
      <c r="B22" s="3" t="s">
        <v>14</v>
      </c>
      <c r="C22" s="44">
        <v>775572000.21000004</v>
      </c>
    </row>
    <row r="23" spans="1:5">
      <c r="A23" s="3">
        <f t="shared" si="0"/>
        <v>2011</v>
      </c>
      <c r="B23" s="3" t="s">
        <v>15</v>
      </c>
      <c r="C23" s="44">
        <v>802811203.15999997</v>
      </c>
    </row>
    <row r="24" spans="1:5">
      <c r="A24" s="3">
        <f t="shared" si="0"/>
        <v>2011</v>
      </c>
      <c r="B24" s="3" t="s">
        <v>16</v>
      </c>
      <c r="C24" s="44">
        <v>792314882.23000002</v>
      </c>
    </row>
    <row r="25" spans="1:5">
      <c r="A25" s="3">
        <f t="shared" si="0"/>
        <v>2011</v>
      </c>
      <c r="B25" s="3" t="s">
        <v>17</v>
      </c>
      <c r="C25" s="44">
        <v>998739007.36000001</v>
      </c>
    </row>
    <row r="26" spans="1:5">
      <c r="A26" s="3">
        <f t="shared" si="0"/>
        <v>2011</v>
      </c>
      <c r="B26" s="3" t="s">
        <v>18</v>
      </c>
      <c r="C26" s="44">
        <v>1113611065.8499999</v>
      </c>
    </row>
    <row r="27" spans="1:5">
      <c r="A27" s="3">
        <f t="shared" si="0"/>
        <v>2011</v>
      </c>
      <c r="B27" s="3" t="s">
        <v>19</v>
      </c>
      <c r="C27" s="44">
        <v>1198360310.71</v>
      </c>
    </row>
    <row r="28" spans="1:5">
      <c r="A28" s="3">
        <f t="shared" si="0"/>
        <v>2011</v>
      </c>
      <c r="B28" s="3" t="s">
        <v>20</v>
      </c>
      <c r="C28" s="44">
        <v>1187250493.74</v>
      </c>
    </row>
    <row r="29" spans="1:5">
      <c r="A29" s="3">
        <f t="shared" si="0"/>
        <v>2011</v>
      </c>
      <c r="B29" s="3" t="s">
        <v>21</v>
      </c>
      <c r="C29" s="44">
        <v>1038185169.08</v>
      </c>
    </row>
    <row r="30" spans="1:5">
      <c r="A30" s="3">
        <f t="shared" si="0"/>
        <v>2011</v>
      </c>
      <c r="B30" s="3" t="s">
        <v>22</v>
      </c>
      <c r="C30" s="44">
        <v>921526836.24000001</v>
      </c>
    </row>
    <row r="31" spans="1:5">
      <c r="A31" s="3">
        <f t="shared" si="0"/>
        <v>2011</v>
      </c>
      <c r="B31" s="3" t="s">
        <v>23</v>
      </c>
      <c r="C31" s="44">
        <v>800426511.98000002</v>
      </c>
    </row>
    <row r="32" spans="1:5">
      <c r="A32" s="3">
        <f t="shared" si="0"/>
        <v>2011</v>
      </c>
      <c r="B32" s="3" t="s">
        <v>24</v>
      </c>
      <c r="C32" s="44">
        <v>874774076.75999999</v>
      </c>
      <c r="D32" s="5">
        <f>SUM(C21:C32)</f>
        <v>11421063227.709999</v>
      </c>
      <c r="E32" s="4">
        <f>D32/D20-1</f>
        <v>2.1144061028136596E-2</v>
      </c>
    </row>
    <row r="33" spans="1:5">
      <c r="A33" s="3">
        <f t="shared" si="0"/>
        <v>2012</v>
      </c>
      <c r="B33" s="3" t="s">
        <v>13</v>
      </c>
      <c r="C33" s="44">
        <v>947751820.25</v>
      </c>
    </row>
    <row r="34" spans="1:5">
      <c r="A34" s="3">
        <f t="shared" si="0"/>
        <v>2012</v>
      </c>
      <c r="B34" s="3" t="s">
        <v>14</v>
      </c>
      <c r="C34" s="44">
        <v>822427120.05999994</v>
      </c>
    </row>
    <row r="35" spans="1:5">
      <c r="A35" s="3">
        <f t="shared" si="0"/>
        <v>2012</v>
      </c>
      <c r="B35" s="3" t="s">
        <v>15</v>
      </c>
      <c r="C35" s="44">
        <v>830845367.04999995</v>
      </c>
    </row>
    <row r="36" spans="1:5">
      <c r="A36" s="3">
        <f t="shared" si="0"/>
        <v>2012</v>
      </c>
      <c r="B36" s="3" t="s">
        <v>16</v>
      </c>
      <c r="C36" s="44">
        <v>819825236.90999997</v>
      </c>
    </row>
    <row r="37" spans="1:5">
      <c r="A37" s="3">
        <f t="shared" si="0"/>
        <v>2012</v>
      </c>
      <c r="B37" s="3" t="s">
        <v>17</v>
      </c>
      <c r="C37" s="44">
        <v>1029396769.1</v>
      </c>
    </row>
    <row r="38" spans="1:5">
      <c r="A38" s="3">
        <f t="shared" si="0"/>
        <v>2012</v>
      </c>
      <c r="B38" s="3" t="s">
        <v>18</v>
      </c>
      <c r="C38" s="44">
        <v>1141826372.6900001</v>
      </c>
    </row>
    <row r="39" spans="1:5">
      <c r="A39" s="3">
        <f t="shared" si="0"/>
        <v>2012</v>
      </c>
      <c r="B39" s="3" t="s">
        <v>19</v>
      </c>
      <c r="C39" s="44">
        <v>1226788791.6300001</v>
      </c>
    </row>
    <row r="40" spans="1:5">
      <c r="A40" s="3">
        <f t="shared" si="0"/>
        <v>2012</v>
      </c>
      <c r="B40" s="3" t="s">
        <v>20</v>
      </c>
      <c r="C40" s="44">
        <v>1215737169.1399999</v>
      </c>
    </row>
    <row r="41" spans="1:5">
      <c r="A41" s="3">
        <f t="shared" si="0"/>
        <v>2012</v>
      </c>
      <c r="B41" s="3" t="s">
        <v>21</v>
      </c>
      <c r="C41" s="44">
        <v>1063536619.64</v>
      </c>
    </row>
    <row r="42" spans="1:5">
      <c r="A42" s="3">
        <f t="shared" si="0"/>
        <v>2012</v>
      </c>
      <c r="B42" s="3" t="s">
        <v>22</v>
      </c>
      <c r="C42" s="44">
        <v>947805509.90999997</v>
      </c>
    </row>
    <row r="43" spans="1:5">
      <c r="A43" s="3">
        <f t="shared" si="0"/>
        <v>2012</v>
      </c>
      <c r="B43" s="3" t="s">
        <v>23</v>
      </c>
      <c r="C43" s="44">
        <v>824890413.62</v>
      </c>
    </row>
    <row r="44" spans="1:5">
      <c r="A44" s="3">
        <f t="shared" si="0"/>
        <v>2012</v>
      </c>
      <c r="B44" s="3" t="s">
        <v>24</v>
      </c>
      <c r="C44" s="44">
        <v>897433968.72000003</v>
      </c>
      <c r="D44" s="5">
        <f>SUM(C33:C44)</f>
        <v>11768265158.719999</v>
      </c>
      <c r="E44" s="4">
        <f>D44/D32-1</f>
        <v>3.0400140870213477E-2</v>
      </c>
    </row>
    <row r="45" spans="1:5">
      <c r="A45" s="3">
        <f t="shared" si="0"/>
        <v>2013</v>
      </c>
      <c r="B45" s="3" t="s">
        <v>13</v>
      </c>
      <c r="C45" s="44">
        <v>969429977.89999998</v>
      </c>
    </row>
    <row r="46" spans="1:5">
      <c r="A46" s="3">
        <f t="shared" si="0"/>
        <v>2013</v>
      </c>
      <c r="B46" s="3" t="s">
        <v>14</v>
      </c>
      <c r="C46" s="44">
        <v>820953731.61000001</v>
      </c>
    </row>
    <row r="47" spans="1:5">
      <c r="A47" s="3">
        <f t="shared" si="0"/>
        <v>2013</v>
      </c>
      <c r="B47" s="3" t="s">
        <v>15</v>
      </c>
      <c r="C47" s="44">
        <v>854174462.46000004</v>
      </c>
    </row>
    <row r="48" spans="1:5">
      <c r="A48" s="3">
        <f t="shared" si="0"/>
        <v>2013</v>
      </c>
      <c r="B48" s="3" t="s">
        <v>16</v>
      </c>
      <c r="C48" s="44">
        <v>844741082.45000005</v>
      </c>
    </row>
    <row r="49" spans="1:3">
      <c r="A49" s="3">
        <f t="shared" si="0"/>
        <v>2013</v>
      </c>
      <c r="B49" s="3" t="s">
        <v>17</v>
      </c>
      <c r="C49" s="44">
        <v>1059388908.13</v>
      </c>
    </row>
    <row r="50" spans="1:3">
      <c r="A50" s="3">
        <f t="shared" si="0"/>
        <v>2013</v>
      </c>
      <c r="B50" s="3" t="s">
        <v>18</v>
      </c>
      <c r="C50" s="44">
        <v>1168287711.4400001</v>
      </c>
    </row>
    <row r="51" spans="1:3">
      <c r="A51" s="3">
        <f t="shared" si="0"/>
        <v>2013</v>
      </c>
      <c r="B51" s="3" t="s">
        <v>19</v>
      </c>
      <c r="C51" s="44">
        <v>1256456678.27</v>
      </c>
    </row>
    <row r="52" spans="1:3">
      <c r="A52" s="3">
        <f t="shared" si="0"/>
        <v>2013</v>
      </c>
      <c r="B52" s="3" t="s">
        <v>20</v>
      </c>
      <c r="C52" s="44">
        <v>1246845337.5599999</v>
      </c>
    </row>
    <row r="53" spans="1:3">
      <c r="A53" s="3">
        <f t="shared" si="0"/>
        <v>2013</v>
      </c>
      <c r="B53" s="3" t="s">
        <v>21</v>
      </c>
      <c r="C53" s="44">
        <v>1092049976.9300001</v>
      </c>
    </row>
    <row r="54" spans="1:3">
      <c r="A54" s="3">
        <f t="shared" si="0"/>
        <v>2013</v>
      </c>
      <c r="B54" s="3" t="s">
        <v>22</v>
      </c>
      <c r="C54" s="44">
        <v>975104419.25999999</v>
      </c>
    </row>
    <row r="55" spans="1:3">
      <c r="A55" s="3">
        <f t="shared" si="0"/>
        <v>2013</v>
      </c>
      <c r="B55" s="3" t="s">
        <v>23</v>
      </c>
      <c r="C55" s="44">
        <v>850887243.64999998</v>
      </c>
    </row>
    <row r="56" spans="1:3">
      <c r="A56" s="3">
        <f t="shared" si="0"/>
        <v>2013</v>
      </c>
      <c r="B56" s="3" t="s">
        <v>24</v>
      </c>
      <c r="C56" s="44">
        <v>925530614.30999994</v>
      </c>
    </row>
    <row r="57" spans="1:3">
      <c r="A57" s="3">
        <f t="shared" si="0"/>
        <v>2014</v>
      </c>
      <c r="B57" s="3" t="s">
        <v>13</v>
      </c>
      <c r="C57" s="44">
        <v>997382463.08000004</v>
      </c>
    </row>
    <row r="58" spans="1:3">
      <c r="A58" s="3">
        <f t="shared" si="0"/>
        <v>2014</v>
      </c>
      <c r="B58" s="3" t="s">
        <v>14</v>
      </c>
      <c r="C58" s="44">
        <v>844919210.54999995</v>
      </c>
    </row>
    <row r="59" spans="1:3">
      <c r="A59" s="3">
        <f t="shared" si="0"/>
        <v>2014</v>
      </c>
      <c r="B59" s="3" t="s">
        <v>15</v>
      </c>
      <c r="C59" s="44">
        <v>880656056.29999995</v>
      </c>
    </row>
    <row r="60" spans="1:3">
      <c r="A60" s="3">
        <f t="shared" si="0"/>
        <v>2014</v>
      </c>
      <c r="B60" s="3" t="s">
        <v>16</v>
      </c>
      <c r="C60" s="44">
        <v>871231015.72000003</v>
      </c>
    </row>
    <row r="61" spans="1:3">
      <c r="A61" s="3">
        <f t="shared" si="0"/>
        <v>2014</v>
      </c>
      <c r="B61" s="3" t="s">
        <v>17</v>
      </c>
      <c r="C61" s="44">
        <v>1089278951.1399999</v>
      </c>
    </row>
    <row r="62" spans="1:3">
      <c r="A62" s="3">
        <f t="shared" si="0"/>
        <v>2014</v>
      </c>
      <c r="B62" s="3" t="s">
        <v>18</v>
      </c>
      <c r="C62" s="44">
        <v>1200284265.52</v>
      </c>
    </row>
    <row r="63" spans="1:3">
      <c r="A63" s="3">
        <f t="shared" si="0"/>
        <v>2014</v>
      </c>
      <c r="B63" s="3" t="s">
        <v>19</v>
      </c>
      <c r="C63" s="44">
        <v>1285470059.53</v>
      </c>
    </row>
    <row r="64" spans="1:3">
      <c r="A64" s="3">
        <f t="shared" si="0"/>
        <v>2014</v>
      </c>
      <c r="B64" s="3" t="s">
        <v>20</v>
      </c>
      <c r="C64" s="44">
        <v>1273858214.54</v>
      </c>
    </row>
    <row r="65" spans="1:3">
      <c r="A65" s="3">
        <f t="shared" si="0"/>
        <v>2014</v>
      </c>
      <c r="B65" s="3" t="s">
        <v>21</v>
      </c>
      <c r="C65" s="44">
        <v>1115941983.99</v>
      </c>
    </row>
    <row r="66" spans="1:3">
      <c r="A66" s="3">
        <f t="shared" si="0"/>
        <v>2014</v>
      </c>
      <c r="B66" s="3" t="s">
        <v>22</v>
      </c>
      <c r="C66" s="44">
        <v>996882585.02999997</v>
      </c>
    </row>
    <row r="67" spans="1:3">
      <c r="A67" s="3">
        <f t="shared" si="0"/>
        <v>2014</v>
      </c>
      <c r="B67" s="3" t="s">
        <v>23</v>
      </c>
      <c r="C67" s="44">
        <v>869584611.65999997</v>
      </c>
    </row>
    <row r="68" spans="1:3">
      <c r="A68" s="3">
        <f t="shared" si="0"/>
        <v>2014</v>
      </c>
      <c r="B68" s="3" t="s">
        <v>24</v>
      </c>
      <c r="C68" s="44">
        <v>943858224.79999995</v>
      </c>
    </row>
    <row r="69" spans="1:3">
      <c r="A69" s="3">
        <f t="shared" si="0"/>
        <v>2015</v>
      </c>
    </row>
    <row r="70" spans="1:3">
      <c r="A70" s="3">
        <f t="shared" si="0"/>
        <v>2015</v>
      </c>
    </row>
    <row r="71" spans="1:3">
      <c r="A71" s="3">
        <f t="shared" si="0"/>
        <v>2015</v>
      </c>
    </row>
    <row r="72" spans="1:3">
      <c r="A72" s="3">
        <f t="shared" si="0"/>
        <v>2015</v>
      </c>
    </row>
    <row r="73" spans="1:3">
      <c r="A73" s="3">
        <f t="shared" si="0"/>
        <v>2015</v>
      </c>
    </row>
    <row r="74" spans="1:3">
      <c r="A74" s="3">
        <f t="shared" si="0"/>
        <v>2015</v>
      </c>
    </row>
    <row r="75" spans="1:3">
      <c r="A75" s="3">
        <f t="shared" si="0"/>
        <v>2015</v>
      </c>
    </row>
    <row r="76" spans="1:3">
      <c r="A76" s="3">
        <f t="shared" si="0"/>
        <v>2015</v>
      </c>
    </row>
    <row r="77" spans="1:3">
      <c r="A77" s="3">
        <f t="shared" si="0"/>
        <v>2015</v>
      </c>
    </row>
    <row r="78" spans="1:3">
      <c r="A78" s="3">
        <f t="shared" si="0"/>
        <v>2015</v>
      </c>
    </row>
    <row r="79" spans="1:3">
      <c r="A79" s="3">
        <f t="shared" si="0"/>
        <v>2015</v>
      </c>
    </row>
    <row r="80" spans="1:3">
      <c r="A80" s="3">
        <f t="shared" si="0"/>
        <v>2015</v>
      </c>
    </row>
  </sheetData>
  <mergeCells count="1">
    <mergeCell ref="E1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S80"/>
  <sheetViews>
    <sheetView workbookViewId="0">
      <selection activeCell="E1" sqref="E1:H3"/>
    </sheetView>
  </sheetViews>
  <sheetFormatPr defaultRowHeight="15"/>
  <cols>
    <col min="1" max="1" width="14.42578125" bestFit="1" customWidth="1"/>
    <col min="2" max="2" width="19" bestFit="1" customWidth="1"/>
    <col min="3" max="3" width="13.85546875" customWidth="1"/>
    <col min="4" max="7" width="12.7109375" bestFit="1" customWidth="1"/>
    <col min="9" max="13" width="13.85546875" bestFit="1" customWidth="1"/>
  </cols>
  <sheetData>
    <row r="1" spans="1:9">
      <c r="A1" t="s">
        <v>0</v>
      </c>
      <c r="B1" t="s">
        <v>26</v>
      </c>
      <c r="E1" s="42" t="s">
        <v>107</v>
      </c>
      <c r="F1" s="43"/>
      <c r="G1" s="43"/>
      <c r="H1" s="43"/>
      <c r="I1" s="3"/>
    </row>
    <row r="2" spans="1:9">
      <c r="A2" s="1" t="s">
        <v>1</v>
      </c>
      <c r="B2" t="s">
        <v>32</v>
      </c>
      <c r="E2" s="43"/>
      <c r="F2" s="43"/>
      <c r="G2" s="43"/>
      <c r="H2" s="43"/>
      <c r="I2" s="3"/>
    </row>
    <row r="3" spans="1:9">
      <c r="A3" s="1" t="s">
        <v>2</v>
      </c>
      <c r="B3" t="s">
        <v>27</v>
      </c>
      <c r="E3" s="43"/>
      <c r="F3" s="43"/>
      <c r="G3" s="43"/>
      <c r="H3" s="43"/>
      <c r="I3" s="3"/>
    </row>
    <row r="4" spans="1:9">
      <c r="A4" s="1" t="s">
        <v>3</v>
      </c>
      <c r="B4" t="s">
        <v>31</v>
      </c>
    </row>
    <row r="5" spans="1:9">
      <c r="A5" s="1" t="s">
        <v>4</v>
      </c>
      <c r="B5" t="s">
        <v>29</v>
      </c>
    </row>
    <row r="8" spans="1:9">
      <c r="C8" s="2" t="s">
        <v>5</v>
      </c>
      <c r="D8" s="2" t="s">
        <v>33</v>
      </c>
      <c r="E8" s="2" t="s">
        <v>34</v>
      </c>
      <c r="F8" s="2" t="s">
        <v>35</v>
      </c>
      <c r="G8" s="2" t="s">
        <v>36</v>
      </c>
    </row>
    <row r="9" spans="1:9">
      <c r="A9" s="3">
        <v>2010</v>
      </c>
      <c r="B9" s="3" t="s">
        <v>13</v>
      </c>
      <c r="C9" s="44">
        <v>970932338</v>
      </c>
      <c r="D9" s="44">
        <v>560087151</v>
      </c>
      <c r="E9" s="44">
        <v>281123633</v>
      </c>
      <c r="F9" s="44">
        <v>127585559</v>
      </c>
      <c r="G9" s="44">
        <v>2135995</v>
      </c>
    </row>
    <row r="10" spans="1:9">
      <c r="A10" s="3">
        <v>2010</v>
      </c>
      <c r="B10" s="3" t="s">
        <v>14</v>
      </c>
      <c r="C10" s="44">
        <v>884667035</v>
      </c>
      <c r="D10" s="44">
        <v>468847768</v>
      </c>
      <c r="E10" s="44">
        <v>299664128</v>
      </c>
      <c r="F10" s="44">
        <v>114031175</v>
      </c>
      <c r="G10" s="44">
        <v>2123964</v>
      </c>
    </row>
    <row r="11" spans="1:9">
      <c r="A11" s="3">
        <v>2010</v>
      </c>
      <c r="B11" s="3" t="s">
        <v>15</v>
      </c>
      <c r="C11" s="44">
        <v>766852796</v>
      </c>
      <c r="D11" s="44">
        <v>378955216</v>
      </c>
      <c r="E11" s="44">
        <v>259308059</v>
      </c>
      <c r="F11" s="44">
        <v>126462116</v>
      </c>
      <c r="G11" s="44">
        <v>2127405</v>
      </c>
    </row>
    <row r="12" spans="1:9">
      <c r="A12" s="3">
        <v>2010</v>
      </c>
      <c r="B12" s="3" t="s">
        <v>16</v>
      </c>
      <c r="C12" s="44">
        <v>741788454</v>
      </c>
      <c r="D12" s="44">
        <v>295923938</v>
      </c>
      <c r="E12" s="44">
        <v>300704266</v>
      </c>
      <c r="F12" s="44">
        <v>143129300</v>
      </c>
      <c r="G12" s="44">
        <v>2030950</v>
      </c>
    </row>
    <row r="13" spans="1:9">
      <c r="A13" s="3">
        <v>2010</v>
      </c>
      <c r="B13" s="3" t="s">
        <v>17</v>
      </c>
      <c r="C13" s="44">
        <v>991157522</v>
      </c>
      <c r="D13" s="44">
        <v>445963390</v>
      </c>
      <c r="E13" s="44">
        <v>386440409</v>
      </c>
      <c r="F13" s="44">
        <v>156522850</v>
      </c>
      <c r="G13" s="44">
        <v>2230873</v>
      </c>
    </row>
    <row r="14" spans="1:9">
      <c r="A14" s="3">
        <v>2010</v>
      </c>
      <c r="B14" s="3" t="s">
        <v>18</v>
      </c>
      <c r="C14" s="44">
        <v>1080926298.6800001</v>
      </c>
      <c r="D14" s="44">
        <v>538675937</v>
      </c>
      <c r="E14" s="44">
        <v>386547462.68000001</v>
      </c>
      <c r="F14" s="44">
        <v>153466524</v>
      </c>
      <c r="G14" s="44">
        <v>2236375</v>
      </c>
    </row>
    <row r="15" spans="1:9">
      <c r="A15" s="3">
        <v>2010</v>
      </c>
      <c r="B15" s="3" t="s">
        <v>19</v>
      </c>
      <c r="C15" s="44">
        <v>1155147725.9200001</v>
      </c>
      <c r="D15" s="44">
        <v>598648324</v>
      </c>
      <c r="E15" s="44">
        <v>395825914.91999996</v>
      </c>
      <c r="F15" s="44">
        <v>158431597</v>
      </c>
      <c r="G15" s="44">
        <v>2241890</v>
      </c>
    </row>
    <row r="16" spans="1:9">
      <c r="A16" s="3">
        <v>2010</v>
      </c>
      <c r="B16" s="3" t="s">
        <v>20</v>
      </c>
      <c r="C16" s="44">
        <v>1140251614.72</v>
      </c>
      <c r="D16" s="44">
        <v>592455052</v>
      </c>
      <c r="E16" s="44">
        <v>390064436.72000003</v>
      </c>
      <c r="F16" s="44">
        <v>155484706</v>
      </c>
      <c r="G16" s="44">
        <v>2247420</v>
      </c>
    </row>
    <row r="17" spans="1:19">
      <c r="A17" s="3">
        <v>2010</v>
      </c>
      <c r="B17" s="3" t="s">
        <v>21</v>
      </c>
      <c r="C17" s="44">
        <v>998719342.72000003</v>
      </c>
      <c r="D17" s="44">
        <v>499935672</v>
      </c>
      <c r="E17" s="44">
        <v>350445246.72000003</v>
      </c>
      <c r="F17" s="44">
        <v>146085462</v>
      </c>
      <c r="G17" s="44">
        <v>2252962</v>
      </c>
    </row>
    <row r="18" spans="1:19">
      <c r="A18" s="3">
        <v>2010</v>
      </c>
      <c r="B18" s="3" t="s">
        <v>22</v>
      </c>
      <c r="C18" s="44">
        <v>874549230.73000002</v>
      </c>
      <c r="D18" s="44">
        <v>399065220</v>
      </c>
      <c r="E18" s="44">
        <v>314303116.73000002</v>
      </c>
      <c r="F18" s="44">
        <v>158922375</v>
      </c>
      <c r="G18" s="44">
        <v>2258519</v>
      </c>
    </row>
    <row r="19" spans="1:19">
      <c r="A19" s="3">
        <v>2010</v>
      </c>
      <c r="B19" s="3" t="s">
        <v>23</v>
      </c>
      <c r="C19" s="44">
        <v>746694038.11000001</v>
      </c>
      <c r="D19" s="44">
        <v>321153269</v>
      </c>
      <c r="E19" s="44">
        <v>280419248.11000001</v>
      </c>
      <c r="F19" s="44">
        <v>142857432</v>
      </c>
      <c r="G19" s="44">
        <v>2264089</v>
      </c>
    </row>
    <row r="20" spans="1:19">
      <c r="A20" s="3">
        <v>2010</v>
      </c>
      <c r="B20" s="3" t="s">
        <v>24</v>
      </c>
      <c r="C20" s="44">
        <v>832889477</v>
      </c>
      <c r="D20" s="44">
        <v>399077332</v>
      </c>
      <c r="E20" s="44">
        <v>296086979</v>
      </c>
      <c r="F20" s="44">
        <v>135455493</v>
      </c>
      <c r="G20" s="44">
        <v>2269673</v>
      </c>
      <c r="I20" s="5">
        <f>SUM(C9:C20)</f>
        <v>11184575872.880001</v>
      </c>
      <c r="J20" s="5">
        <f>SUM(D9:D20)</f>
        <v>5498788269</v>
      </c>
      <c r="K20" s="5">
        <f t="shared" ref="K20:M20" si="0">SUM(E9:E20)</f>
        <v>3940932899.8800001</v>
      </c>
      <c r="L20" s="5">
        <f t="shared" si="0"/>
        <v>1718434589</v>
      </c>
      <c r="M20" s="5">
        <f t="shared" si="0"/>
        <v>26420115</v>
      </c>
    </row>
    <row r="21" spans="1:19">
      <c r="A21" s="3">
        <f>A9+1</f>
        <v>2011</v>
      </c>
      <c r="B21" s="3" t="s">
        <v>13</v>
      </c>
      <c r="C21" s="44">
        <v>917491670.38999999</v>
      </c>
      <c r="D21" s="44">
        <v>466703950</v>
      </c>
      <c r="E21" s="44">
        <v>293322818.38999999</v>
      </c>
      <c r="F21" s="44">
        <v>155189632</v>
      </c>
      <c r="G21" s="44">
        <v>2275270</v>
      </c>
    </row>
    <row r="22" spans="1:19">
      <c r="A22" s="3">
        <f t="shared" ref="A22:A80" si="1">A10+1</f>
        <v>2011</v>
      </c>
      <c r="B22" s="3" t="s">
        <v>14</v>
      </c>
      <c r="C22" s="44">
        <v>775572000.21000004</v>
      </c>
      <c r="D22" s="44">
        <v>375777106</v>
      </c>
      <c r="E22" s="44">
        <v>250545122.21000001</v>
      </c>
      <c r="F22" s="44">
        <v>146968890</v>
      </c>
      <c r="G22" s="44">
        <v>2280882</v>
      </c>
    </row>
    <row r="23" spans="1:19">
      <c r="A23" s="3">
        <f t="shared" si="1"/>
        <v>2011</v>
      </c>
      <c r="B23" s="3" t="s">
        <v>15</v>
      </c>
      <c r="C23" s="44">
        <v>802811203.15999997</v>
      </c>
      <c r="D23" s="44">
        <v>365919218</v>
      </c>
      <c r="E23" s="44">
        <v>281348786.15999997</v>
      </c>
      <c r="F23" s="44">
        <v>153256692</v>
      </c>
      <c r="G23" s="44">
        <v>2286507</v>
      </c>
    </row>
    <row r="24" spans="1:19">
      <c r="A24" s="3">
        <f t="shared" si="1"/>
        <v>2011</v>
      </c>
      <c r="B24" s="3" t="s">
        <v>16</v>
      </c>
      <c r="C24" s="44">
        <v>792314882.23000002</v>
      </c>
      <c r="D24" s="44">
        <v>337888841</v>
      </c>
      <c r="E24" s="44">
        <v>294724607.23000002</v>
      </c>
      <c r="F24" s="44">
        <v>157409288</v>
      </c>
      <c r="G24" s="44">
        <v>2292146</v>
      </c>
    </row>
    <row r="25" spans="1:19">
      <c r="A25" s="3">
        <f t="shared" si="1"/>
        <v>2011</v>
      </c>
      <c r="B25" s="3" t="s">
        <v>17</v>
      </c>
      <c r="C25" s="44">
        <v>998739007.36000001</v>
      </c>
      <c r="D25" s="44">
        <v>445446512</v>
      </c>
      <c r="E25" s="44">
        <v>379500308.36000001</v>
      </c>
      <c r="F25" s="44">
        <v>171494388</v>
      </c>
      <c r="G25" s="44">
        <v>2297799</v>
      </c>
    </row>
    <row r="26" spans="1:19">
      <c r="A26" s="3">
        <f t="shared" si="1"/>
        <v>2011</v>
      </c>
      <c r="B26" s="3" t="s">
        <v>18</v>
      </c>
      <c r="C26" s="44">
        <v>1113611065.8499999</v>
      </c>
      <c r="D26" s="44">
        <v>543864264</v>
      </c>
      <c r="E26" s="44">
        <v>392394669.85000002</v>
      </c>
      <c r="F26" s="44">
        <v>175048666</v>
      </c>
      <c r="G26" s="44">
        <v>2303466</v>
      </c>
    </row>
    <row r="27" spans="1:19">
      <c r="A27" s="3">
        <f t="shared" si="1"/>
        <v>2011</v>
      </c>
      <c r="B27" s="3" t="s">
        <v>19</v>
      </c>
      <c r="C27" s="44">
        <v>1198360310.71</v>
      </c>
      <c r="D27" s="44">
        <v>611905163</v>
      </c>
      <c r="E27" s="44">
        <v>403837439.71000004</v>
      </c>
      <c r="F27" s="44">
        <v>180308561</v>
      </c>
      <c r="G27" s="44">
        <v>2309147</v>
      </c>
    </row>
    <row r="28" spans="1:19">
      <c r="A28" s="3">
        <f t="shared" si="1"/>
        <v>2011</v>
      </c>
      <c r="B28" s="3" t="s">
        <v>20</v>
      </c>
      <c r="C28" s="44">
        <v>1187250493.74</v>
      </c>
      <c r="D28" s="44">
        <v>608958044</v>
      </c>
      <c r="E28" s="44">
        <v>398886163.74000001</v>
      </c>
      <c r="F28" s="44">
        <v>177091444</v>
      </c>
      <c r="G28" s="44">
        <v>2314842</v>
      </c>
    </row>
    <row r="29" spans="1:19">
      <c r="A29" s="3">
        <f t="shared" si="1"/>
        <v>2011</v>
      </c>
      <c r="B29" s="3" t="s">
        <v>21</v>
      </c>
      <c r="C29" s="44">
        <v>1038185169.08</v>
      </c>
      <c r="D29" s="44">
        <v>512804837</v>
      </c>
      <c r="E29" s="44">
        <v>356248411.08000004</v>
      </c>
      <c r="F29" s="44">
        <v>166811370</v>
      </c>
      <c r="G29" s="44">
        <v>2320551</v>
      </c>
    </row>
    <row r="30" spans="1:19">
      <c r="A30" s="3">
        <f t="shared" si="1"/>
        <v>2011</v>
      </c>
      <c r="B30" s="3" t="s">
        <v>22</v>
      </c>
      <c r="C30" s="44">
        <v>921526836.24000001</v>
      </c>
      <c r="D30" s="44">
        <v>413275144</v>
      </c>
      <c r="E30" s="44">
        <v>320620674.24000001</v>
      </c>
      <c r="F30" s="44">
        <v>185304744</v>
      </c>
      <c r="G30" s="44">
        <v>2326274</v>
      </c>
    </row>
    <row r="31" spans="1:19">
      <c r="A31" s="3">
        <f t="shared" si="1"/>
        <v>2011</v>
      </c>
      <c r="B31" s="3" t="s">
        <v>23</v>
      </c>
      <c r="C31" s="44">
        <v>800426511.98000002</v>
      </c>
      <c r="D31" s="44">
        <v>339474739</v>
      </c>
      <c r="E31" s="44">
        <v>289893221.98000002</v>
      </c>
      <c r="F31" s="44">
        <v>168726540</v>
      </c>
      <c r="G31" s="44">
        <v>2332011</v>
      </c>
    </row>
    <row r="32" spans="1:19">
      <c r="A32" s="3">
        <f t="shared" si="1"/>
        <v>2011</v>
      </c>
      <c r="B32" s="3" t="s">
        <v>24</v>
      </c>
      <c r="C32" s="44">
        <v>874774076.75999999</v>
      </c>
      <c r="D32" s="44">
        <v>414446284</v>
      </c>
      <c r="E32" s="44">
        <v>303061991.75999999</v>
      </c>
      <c r="F32" s="44">
        <v>154928038</v>
      </c>
      <c r="G32" s="44">
        <v>2337763</v>
      </c>
      <c r="I32" s="5">
        <f>SUM(C21:C32)</f>
        <v>11421063227.709999</v>
      </c>
      <c r="J32" s="5">
        <f>SUM(D21:D32)</f>
        <v>5436464102</v>
      </c>
      <c r="K32" s="5">
        <f t="shared" ref="K32:M32" si="2">SUM(E21:E32)</f>
        <v>3964384214.7099991</v>
      </c>
      <c r="L32" s="5">
        <f t="shared" si="2"/>
        <v>1992538253</v>
      </c>
      <c r="M32" s="5">
        <f t="shared" si="2"/>
        <v>27676658</v>
      </c>
      <c r="O32" s="4">
        <f>I32/I20-1</f>
        <v>2.1144061028136596E-2</v>
      </c>
      <c r="P32" s="4">
        <f>J32/J20-1</f>
        <v>-1.1334163810481468E-2</v>
      </c>
      <c r="Q32" s="4">
        <f t="shared" ref="Q32:S32" si="3">K32/K20-1</f>
        <v>5.950701375989631E-3</v>
      </c>
      <c r="R32" s="4">
        <f t="shared" si="3"/>
        <v>0.15950776698431546</v>
      </c>
      <c r="S32" s="4">
        <f t="shared" si="3"/>
        <v>4.7560088213090657E-2</v>
      </c>
    </row>
    <row r="33" spans="1:19">
      <c r="A33" s="3">
        <f t="shared" si="1"/>
        <v>2012</v>
      </c>
      <c r="B33" s="3" t="s">
        <v>13</v>
      </c>
      <c r="C33" s="44">
        <v>947751820.25</v>
      </c>
      <c r="D33" s="44">
        <v>484887040</v>
      </c>
      <c r="E33" s="44">
        <v>303260138.25</v>
      </c>
      <c r="F33" s="44">
        <v>157261114</v>
      </c>
      <c r="G33" s="44">
        <v>2343528</v>
      </c>
    </row>
    <row r="34" spans="1:19">
      <c r="A34" s="3">
        <f t="shared" si="1"/>
        <v>2012</v>
      </c>
      <c r="B34" s="3" t="s">
        <v>14</v>
      </c>
      <c r="C34" s="44">
        <v>822427120.05999994</v>
      </c>
      <c r="D34" s="44">
        <v>403687867</v>
      </c>
      <c r="E34" s="44">
        <v>267103738.06</v>
      </c>
      <c r="F34" s="44">
        <v>149286207</v>
      </c>
      <c r="G34" s="44">
        <v>2349308</v>
      </c>
    </row>
    <row r="35" spans="1:19">
      <c r="A35" s="3">
        <f t="shared" si="1"/>
        <v>2012</v>
      </c>
      <c r="B35" s="3" t="s">
        <v>15</v>
      </c>
      <c r="C35" s="44">
        <v>830845367.04999995</v>
      </c>
      <c r="D35" s="44">
        <v>382730149</v>
      </c>
      <c r="E35" s="44">
        <v>290552875.05000001</v>
      </c>
      <c r="F35" s="44">
        <v>155207241</v>
      </c>
      <c r="G35" s="44">
        <v>2355102</v>
      </c>
    </row>
    <row r="36" spans="1:19">
      <c r="A36" s="3">
        <f t="shared" si="1"/>
        <v>2012</v>
      </c>
      <c r="B36" s="3" t="s">
        <v>16</v>
      </c>
      <c r="C36" s="44">
        <v>819825236.90999997</v>
      </c>
      <c r="D36" s="44">
        <v>354085770</v>
      </c>
      <c r="E36" s="44">
        <v>303944897.90999997</v>
      </c>
      <c r="F36" s="44">
        <v>159433658</v>
      </c>
      <c r="G36" s="44">
        <v>2360911</v>
      </c>
    </row>
    <row r="37" spans="1:19">
      <c r="A37" s="3">
        <f t="shared" si="1"/>
        <v>2012</v>
      </c>
      <c r="B37" s="3" t="s">
        <v>17</v>
      </c>
      <c r="C37" s="44">
        <v>1029396769.1</v>
      </c>
      <c r="D37" s="44">
        <v>462939749</v>
      </c>
      <c r="E37" s="44">
        <v>390359375.10000002</v>
      </c>
      <c r="F37" s="44">
        <v>173730912</v>
      </c>
      <c r="G37" s="44">
        <v>2366733</v>
      </c>
    </row>
    <row r="38" spans="1:19">
      <c r="A38" s="3">
        <f t="shared" si="1"/>
        <v>2012</v>
      </c>
      <c r="B38" s="3" t="s">
        <v>18</v>
      </c>
      <c r="C38" s="44">
        <v>1141826372.6900001</v>
      </c>
      <c r="D38" s="44">
        <v>559288497</v>
      </c>
      <c r="E38" s="44">
        <v>402802284.69</v>
      </c>
      <c r="F38" s="44">
        <v>177363021</v>
      </c>
      <c r="G38" s="44">
        <v>2372570</v>
      </c>
    </row>
    <row r="39" spans="1:19">
      <c r="A39" s="3">
        <f t="shared" si="1"/>
        <v>2012</v>
      </c>
      <c r="B39" s="3" t="s">
        <v>19</v>
      </c>
      <c r="C39" s="44">
        <v>1226788791.6300001</v>
      </c>
      <c r="D39" s="44">
        <v>627481778</v>
      </c>
      <c r="E39" s="44">
        <v>414227676.63</v>
      </c>
      <c r="F39" s="44">
        <v>182700915</v>
      </c>
      <c r="G39" s="44">
        <v>2378422</v>
      </c>
    </row>
    <row r="40" spans="1:19">
      <c r="A40" s="3">
        <f t="shared" si="1"/>
        <v>2012</v>
      </c>
      <c r="B40" s="3" t="s">
        <v>20</v>
      </c>
      <c r="C40" s="44">
        <v>1215737169.1399999</v>
      </c>
      <c r="D40" s="44">
        <v>624857720</v>
      </c>
      <c r="E40" s="44">
        <v>408964598.13999999</v>
      </c>
      <c r="F40" s="44">
        <v>179530564</v>
      </c>
      <c r="G40" s="44">
        <v>2384287</v>
      </c>
    </row>
    <row r="41" spans="1:19">
      <c r="A41" s="3">
        <f t="shared" si="1"/>
        <v>2012</v>
      </c>
      <c r="B41" s="3" t="s">
        <v>21</v>
      </c>
      <c r="C41" s="44">
        <v>1063536619.64</v>
      </c>
      <c r="D41" s="44">
        <v>527240113</v>
      </c>
      <c r="E41" s="44">
        <v>364852300.63999999</v>
      </c>
      <c r="F41" s="44">
        <v>169054038</v>
      </c>
      <c r="G41" s="44">
        <v>2390168</v>
      </c>
    </row>
    <row r="42" spans="1:19">
      <c r="A42" s="3">
        <f t="shared" si="1"/>
        <v>2012</v>
      </c>
      <c r="B42" s="3" t="s">
        <v>22</v>
      </c>
      <c r="C42" s="44">
        <v>947805509.90999997</v>
      </c>
      <c r="D42" s="44">
        <v>426864326</v>
      </c>
      <c r="E42" s="44">
        <v>328511487.90999997</v>
      </c>
      <c r="F42" s="44">
        <v>190033634</v>
      </c>
      <c r="G42" s="44">
        <v>2396062</v>
      </c>
    </row>
    <row r="43" spans="1:19">
      <c r="A43" s="3">
        <f t="shared" si="1"/>
        <v>2012</v>
      </c>
      <c r="B43" s="3" t="s">
        <v>23</v>
      </c>
      <c r="C43" s="44">
        <v>824890413.62</v>
      </c>
      <c r="D43" s="44">
        <v>351912106</v>
      </c>
      <c r="E43" s="44">
        <v>297530082.62</v>
      </c>
      <c r="F43" s="44">
        <v>173046253</v>
      </c>
      <c r="G43" s="44">
        <v>2401972</v>
      </c>
    </row>
    <row r="44" spans="1:19">
      <c r="A44" s="3">
        <f t="shared" si="1"/>
        <v>2012</v>
      </c>
      <c r="B44" s="3" t="s">
        <v>24</v>
      </c>
      <c r="C44" s="44">
        <v>897433968.72000003</v>
      </c>
      <c r="D44" s="44">
        <v>427239609</v>
      </c>
      <c r="E44" s="44">
        <v>310931581.72000003</v>
      </c>
      <c r="F44" s="44">
        <v>156854882</v>
      </c>
      <c r="G44" s="44">
        <v>2407896</v>
      </c>
      <c r="I44" s="5">
        <f>SUM(C33:C44)</f>
        <v>11768265158.719999</v>
      </c>
      <c r="J44" s="5">
        <f>SUM(D33:D44)</f>
        <v>5633214724</v>
      </c>
      <c r="K44" s="5">
        <f t="shared" ref="K44:M44" si="4">SUM(E33:E44)</f>
        <v>4083041036.7199993</v>
      </c>
      <c r="L44" s="5">
        <f t="shared" si="4"/>
        <v>2023502439</v>
      </c>
      <c r="M44" s="5">
        <f t="shared" si="4"/>
        <v>28506959</v>
      </c>
      <c r="O44" s="4">
        <f>I44/I32-1</f>
        <v>3.0400140870213477E-2</v>
      </c>
      <c r="P44" s="4">
        <f>J44/J32-1</f>
        <v>3.6190917167579162E-2</v>
      </c>
      <c r="Q44" s="4">
        <f t="shared" ref="Q44:S44" si="5">K44/K32-1</f>
        <v>2.9930706910223259E-2</v>
      </c>
      <c r="R44" s="4">
        <f t="shared" si="5"/>
        <v>1.5540071039228387E-2</v>
      </c>
      <c r="S44" s="4">
        <f t="shared" si="5"/>
        <v>3.0000045525727881E-2</v>
      </c>
    </row>
    <row r="45" spans="1:19">
      <c r="A45" s="3">
        <f t="shared" si="1"/>
        <v>2013</v>
      </c>
      <c r="B45" s="3" t="s">
        <v>13</v>
      </c>
      <c r="C45" s="44">
        <v>969429977.89999998</v>
      </c>
      <c r="D45" s="44">
        <v>498423779</v>
      </c>
      <c r="E45" s="44">
        <v>311322743.89999998</v>
      </c>
      <c r="F45" s="44">
        <v>157269621</v>
      </c>
      <c r="G45" s="44">
        <v>2413834</v>
      </c>
      <c r="J45" s="4">
        <f>J44/$I$44</f>
        <v>0.47867843288914375</v>
      </c>
      <c r="K45" s="4">
        <f t="shared" ref="K45:M45" si="6">K44/$I$44</f>
        <v>0.34695352132634139</v>
      </c>
      <c r="L45" s="4">
        <f t="shared" si="6"/>
        <v>0.1719456871262485</v>
      </c>
      <c r="M45" s="4">
        <f t="shared" si="6"/>
        <v>2.4223586582663831E-3</v>
      </c>
    </row>
    <row r="46" spans="1:19">
      <c r="A46" s="3">
        <f t="shared" si="1"/>
        <v>2013</v>
      </c>
      <c r="B46" s="3" t="s">
        <v>14</v>
      </c>
      <c r="C46" s="44">
        <v>820953731.61000001</v>
      </c>
      <c r="D46" s="44">
        <v>403248026</v>
      </c>
      <c r="E46" s="44">
        <v>266319709.61000001</v>
      </c>
      <c r="F46" s="44">
        <v>148966209</v>
      </c>
      <c r="G46" s="44">
        <v>2419787</v>
      </c>
    </row>
    <row r="47" spans="1:19">
      <c r="A47" s="3">
        <f t="shared" si="1"/>
        <v>2013</v>
      </c>
      <c r="B47" s="3" t="s">
        <v>15</v>
      </c>
      <c r="C47" s="44">
        <v>854174462.46000004</v>
      </c>
      <c r="D47" s="44">
        <v>397471990</v>
      </c>
      <c r="E47" s="44">
        <v>299078948.46000004</v>
      </c>
      <c r="F47" s="44">
        <v>155197769</v>
      </c>
      <c r="G47" s="44">
        <v>2425755</v>
      </c>
    </row>
    <row r="48" spans="1:19">
      <c r="A48" s="3">
        <f t="shared" si="1"/>
        <v>2013</v>
      </c>
      <c r="B48" s="3" t="s">
        <v>16</v>
      </c>
      <c r="C48" s="44">
        <v>844741082.45000005</v>
      </c>
      <c r="D48" s="44">
        <v>369908169</v>
      </c>
      <c r="E48" s="44">
        <v>312981034.44999999</v>
      </c>
      <c r="F48" s="44">
        <v>159420141</v>
      </c>
      <c r="G48" s="44">
        <v>2431738</v>
      </c>
    </row>
    <row r="49" spans="1:7">
      <c r="A49" s="3">
        <f t="shared" si="1"/>
        <v>2013</v>
      </c>
      <c r="B49" s="3" t="s">
        <v>17</v>
      </c>
      <c r="C49" s="44">
        <v>1059388908.13</v>
      </c>
      <c r="D49" s="44">
        <v>481868376</v>
      </c>
      <c r="E49" s="44">
        <v>401395795.13</v>
      </c>
      <c r="F49" s="44">
        <v>173687002</v>
      </c>
      <c r="G49" s="44">
        <v>2437735</v>
      </c>
    </row>
    <row r="50" spans="1:7">
      <c r="A50" s="3">
        <f t="shared" si="1"/>
        <v>2013</v>
      </c>
      <c r="B50" s="3" t="s">
        <v>18</v>
      </c>
      <c r="C50" s="44">
        <v>1168287711.4400001</v>
      </c>
      <c r="D50" s="44">
        <v>574490177</v>
      </c>
      <c r="E50" s="44">
        <v>413995623.44</v>
      </c>
      <c r="F50" s="44">
        <v>177358164</v>
      </c>
      <c r="G50" s="44">
        <v>2443747</v>
      </c>
    </row>
    <row r="51" spans="1:7">
      <c r="A51" s="3">
        <f t="shared" si="1"/>
        <v>2013</v>
      </c>
      <c r="B51" s="3" t="s">
        <v>19</v>
      </c>
      <c r="C51" s="44">
        <v>1256456678.27</v>
      </c>
      <c r="D51" s="44">
        <v>645458638</v>
      </c>
      <c r="E51" s="44">
        <v>425601615.26999998</v>
      </c>
      <c r="F51" s="44">
        <v>182946651</v>
      </c>
      <c r="G51" s="44">
        <v>2449774</v>
      </c>
    </row>
    <row r="52" spans="1:7">
      <c r="A52" s="3">
        <f t="shared" si="1"/>
        <v>2013</v>
      </c>
      <c r="B52" s="3" t="s">
        <v>20</v>
      </c>
      <c r="C52" s="44">
        <v>1246845337.5599999</v>
      </c>
      <c r="D52" s="44">
        <v>644176705</v>
      </c>
      <c r="E52" s="44">
        <v>420442146.56</v>
      </c>
      <c r="F52" s="44">
        <v>179770670</v>
      </c>
      <c r="G52" s="44">
        <v>2455816</v>
      </c>
    </row>
    <row r="53" spans="1:7">
      <c r="A53" s="3">
        <f t="shared" si="1"/>
        <v>2013</v>
      </c>
      <c r="B53" s="3" t="s">
        <v>21</v>
      </c>
      <c r="C53" s="44">
        <v>1092049976.9300001</v>
      </c>
      <c r="D53" s="44">
        <v>544836178</v>
      </c>
      <c r="E53" s="44">
        <v>375463126.93000001</v>
      </c>
      <c r="F53" s="44">
        <v>169288799</v>
      </c>
      <c r="G53" s="44">
        <v>2461873</v>
      </c>
    </row>
    <row r="54" spans="1:7">
      <c r="A54" s="3">
        <f t="shared" si="1"/>
        <v>2013</v>
      </c>
      <c r="B54" s="3" t="s">
        <v>22</v>
      </c>
      <c r="C54" s="44">
        <v>975104419.25999999</v>
      </c>
      <c r="D54" s="44">
        <v>443508942</v>
      </c>
      <c r="E54" s="44">
        <v>338864594.25999999</v>
      </c>
      <c r="F54" s="44">
        <v>190262939</v>
      </c>
      <c r="G54" s="44">
        <v>2467944</v>
      </c>
    </row>
    <row r="55" spans="1:7">
      <c r="A55" s="3">
        <f t="shared" si="1"/>
        <v>2013</v>
      </c>
      <c r="B55" s="3" t="s">
        <v>23</v>
      </c>
      <c r="C55" s="44">
        <v>850887243.64999998</v>
      </c>
      <c r="D55" s="44">
        <v>367337010</v>
      </c>
      <c r="E55" s="44">
        <v>307854071.64999998</v>
      </c>
      <c r="F55" s="44">
        <v>173222131</v>
      </c>
      <c r="G55" s="44">
        <v>2474031</v>
      </c>
    </row>
    <row r="56" spans="1:7">
      <c r="A56" s="3">
        <f t="shared" si="1"/>
        <v>2013</v>
      </c>
      <c r="B56" s="3" t="s">
        <v>24</v>
      </c>
      <c r="C56" s="44">
        <v>925530614.30999994</v>
      </c>
      <c r="D56" s="44">
        <v>444008472</v>
      </c>
      <c r="E56" s="44">
        <v>322027472.31</v>
      </c>
      <c r="F56" s="44">
        <v>157014537</v>
      </c>
      <c r="G56" s="44">
        <v>2480133</v>
      </c>
    </row>
    <row r="57" spans="1:7">
      <c r="A57" s="3">
        <f t="shared" si="1"/>
        <v>2014</v>
      </c>
      <c r="B57" s="3" t="s">
        <v>13</v>
      </c>
      <c r="C57" s="44">
        <v>997382463.08000004</v>
      </c>
      <c r="D57" s="44">
        <v>515411105</v>
      </c>
      <c r="E57" s="44">
        <v>322048880.08000004</v>
      </c>
      <c r="F57" s="44">
        <v>157436229</v>
      </c>
      <c r="G57" s="44">
        <v>2486249</v>
      </c>
    </row>
    <row r="58" spans="1:7">
      <c r="A58" s="3">
        <f t="shared" si="1"/>
        <v>2014</v>
      </c>
      <c r="B58" s="3" t="s">
        <v>14</v>
      </c>
      <c r="C58" s="44">
        <v>844919210.54999995</v>
      </c>
      <c r="D58" s="44">
        <v>417927569</v>
      </c>
      <c r="E58" s="44">
        <v>275350935.55000001</v>
      </c>
      <c r="F58" s="44">
        <v>149148325</v>
      </c>
      <c r="G58" s="44">
        <v>2492381</v>
      </c>
    </row>
    <row r="59" spans="1:7">
      <c r="A59" s="3">
        <f t="shared" si="1"/>
        <v>2014</v>
      </c>
      <c r="B59" s="3" t="s">
        <v>15</v>
      </c>
      <c r="C59" s="44">
        <v>880656056.29999995</v>
      </c>
      <c r="D59" s="44">
        <v>413963168</v>
      </c>
      <c r="E59" s="44">
        <v>308794874.30000001</v>
      </c>
      <c r="F59" s="44">
        <v>155399486</v>
      </c>
      <c r="G59" s="44">
        <v>2498528</v>
      </c>
    </row>
    <row r="60" spans="1:7">
      <c r="A60" s="3">
        <f t="shared" si="1"/>
        <v>2014</v>
      </c>
      <c r="B60" s="3" t="s">
        <v>16</v>
      </c>
      <c r="C60" s="44">
        <v>871231015.72000003</v>
      </c>
      <c r="D60" s="44">
        <v>386493661</v>
      </c>
      <c r="E60" s="44">
        <v>322612943.72000003</v>
      </c>
      <c r="F60" s="44">
        <v>159619721</v>
      </c>
      <c r="G60" s="44">
        <v>2504690</v>
      </c>
    </row>
    <row r="61" spans="1:7">
      <c r="A61" s="3">
        <f t="shared" si="1"/>
        <v>2014</v>
      </c>
      <c r="B61" s="3" t="s">
        <v>17</v>
      </c>
      <c r="C61" s="44">
        <v>1089278951.1399999</v>
      </c>
      <c r="D61" s="44">
        <v>500421002</v>
      </c>
      <c r="E61" s="44">
        <v>412422013.13999999</v>
      </c>
      <c r="F61" s="44">
        <v>173925069</v>
      </c>
      <c r="G61" s="44">
        <v>2510867</v>
      </c>
    </row>
    <row r="62" spans="1:7">
      <c r="A62" s="3">
        <f t="shared" si="1"/>
        <v>2014</v>
      </c>
      <c r="B62" s="3" t="s">
        <v>18</v>
      </c>
      <c r="C62" s="44">
        <v>1200284265.52</v>
      </c>
      <c r="D62" s="44">
        <v>595623056</v>
      </c>
      <c r="E62" s="44">
        <v>424535082.51999998</v>
      </c>
      <c r="F62" s="44">
        <v>177609067</v>
      </c>
      <c r="G62" s="44">
        <v>2517060</v>
      </c>
    </row>
    <row r="63" spans="1:7">
      <c r="A63" s="3">
        <f t="shared" si="1"/>
        <v>2014</v>
      </c>
      <c r="B63" s="3" t="s">
        <v>19</v>
      </c>
      <c r="C63" s="44">
        <v>1285470059.53</v>
      </c>
      <c r="D63" s="44">
        <v>664044182</v>
      </c>
      <c r="E63" s="44">
        <v>435945210.52999997</v>
      </c>
      <c r="F63" s="44">
        <v>182957400</v>
      </c>
      <c r="G63" s="44">
        <v>2523267</v>
      </c>
    </row>
    <row r="64" spans="1:7">
      <c r="A64" s="3">
        <f t="shared" si="1"/>
        <v>2014</v>
      </c>
      <c r="B64" s="3" t="s">
        <v>20</v>
      </c>
      <c r="C64" s="44">
        <v>1273858214.54</v>
      </c>
      <c r="D64" s="44">
        <v>661081931</v>
      </c>
      <c r="E64" s="44">
        <v>430460938.54000002</v>
      </c>
      <c r="F64" s="44">
        <v>179785855</v>
      </c>
      <c r="G64" s="44">
        <v>2529490</v>
      </c>
    </row>
    <row r="65" spans="1:7">
      <c r="A65" s="3">
        <f t="shared" si="1"/>
        <v>2014</v>
      </c>
      <c r="B65" s="3" t="s">
        <v>21</v>
      </c>
      <c r="C65" s="44">
        <v>1115941983.99</v>
      </c>
      <c r="D65" s="44">
        <v>559738222</v>
      </c>
      <c r="E65" s="44">
        <v>384352250.99000001</v>
      </c>
      <c r="F65" s="44">
        <v>169315782</v>
      </c>
      <c r="G65" s="44">
        <v>2535729</v>
      </c>
    </row>
    <row r="66" spans="1:7">
      <c r="A66" s="3">
        <f t="shared" si="1"/>
        <v>2014</v>
      </c>
      <c r="B66" s="3" t="s">
        <v>22</v>
      </c>
      <c r="C66" s="44">
        <v>996882585.02999997</v>
      </c>
      <c r="D66" s="44">
        <v>456921124</v>
      </c>
      <c r="E66" s="44">
        <v>347128384.02999997</v>
      </c>
      <c r="F66" s="44">
        <v>190291094</v>
      </c>
      <c r="G66" s="44">
        <v>2541983</v>
      </c>
    </row>
    <row r="67" spans="1:7">
      <c r="A67" s="3">
        <f t="shared" si="1"/>
        <v>2014</v>
      </c>
      <c r="B67" s="3" t="s">
        <v>23</v>
      </c>
      <c r="C67" s="44">
        <v>869584611.65999997</v>
      </c>
      <c r="D67" s="44">
        <v>378294674</v>
      </c>
      <c r="E67" s="44">
        <v>315505040.65999997</v>
      </c>
      <c r="F67" s="44">
        <v>173236645</v>
      </c>
      <c r="G67" s="44">
        <v>2548252</v>
      </c>
    </row>
    <row r="68" spans="1:7">
      <c r="A68" s="3">
        <f t="shared" si="1"/>
        <v>2014</v>
      </c>
      <c r="B68" s="3" t="s">
        <v>24</v>
      </c>
      <c r="C68" s="44">
        <v>943858224.79999995</v>
      </c>
      <c r="D68" s="44">
        <v>454618090</v>
      </c>
      <c r="E68" s="44">
        <v>329666944.80000001</v>
      </c>
      <c r="F68" s="44">
        <v>157018653</v>
      </c>
      <c r="G68" s="44">
        <v>2554537</v>
      </c>
    </row>
    <row r="69" spans="1:7">
      <c r="A69" s="3">
        <f t="shared" si="1"/>
        <v>2015</v>
      </c>
    </row>
    <row r="70" spans="1:7">
      <c r="A70" s="3">
        <f t="shared" si="1"/>
        <v>2015</v>
      </c>
    </row>
    <row r="71" spans="1:7">
      <c r="A71" s="3">
        <f t="shared" si="1"/>
        <v>2015</v>
      </c>
    </row>
    <row r="72" spans="1:7">
      <c r="A72" s="3">
        <f t="shared" si="1"/>
        <v>2015</v>
      </c>
    </row>
    <row r="73" spans="1:7">
      <c r="A73" s="3">
        <f t="shared" si="1"/>
        <v>2015</v>
      </c>
    </row>
    <row r="74" spans="1:7">
      <c r="A74" s="3">
        <f t="shared" si="1"/>
        <v>2015</v>
      </c>
    </row>
    <row r="75" spans="1:7">
      <c r="A75" s="3">
        <f t="shared" si="1"/>
        <v>2015</v>
      </c>
    </row>
    <row r="76" spans="1:7">
      <c r="A76" s="3">
        <f t="shared" si="1"/>
        <v>2015</v>
      </c>
    </row>
    <row r="77" spans="1:7">
      <c r="A77" s="3">
        <f t="shared" si="1"/>
        <v>2015</v>
      </c>
    </row>
    <row r="78" spans="1:7">
      <c r="A78" s="3">
        <f t="shared" si="1"/>
        <v>2015</v>
      </c>
    </row>
    <row r="79" spans="1:7">
      <c r="A79" s="3">
        <f t="shared" si="1"/>
        <v>2015</v>
      </c>
    </row>
    <row r="80" spans="1:7">
      <c r="A80" s="3">
        <f t="shared" si="1"/>
        <v>2015</v>
      </c>
    </row>
  </sheetData>
  <mergeCells count="1">
    <mergeCell ref="E1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E1" sqref="E1:I3"/>
    </sheetView>
  </sheetViews>
  <sheetFormatPr defaultRowHeight="15"/>
  <cols>
    <col min="1" max="1" width="14.42578125" bestFit="1" customWidth="1"/>
    <col min="2" max="2" width="19" bestFit="1" customWidth="1"/>
    <col min="3" max="3" width="13.85546875" bestFit="1" customWidth="1"/>
    <col min="4" max="7" width="12.7109375" bestFit="1" customWidth="1"/>
  </cols>
  <sheetData>
    <row r="1" spans="1:9">
      <c r="A1" t="s">
        <v>0</v>
      </c>
      <c r="B1" t="s">
        <v>26</v>
      </c>
      <c r="E1" s="42" t="s">
        <v>107</v>
      </c>
      <c r="F1" s="43"/>
      <c r="G1" s="43"/>
      <c r="H1" s="43"/>
      <c r="I1" s="43"/>
    </row>
    <row r="2" spans="1:9">
      <c r="A2" s="1" t="s">
        <v>1</v>
      </c>
      <c r="B2" t="s">
        <v>25</v>
      </c>
      <c r="E2" s="43"/>
      <c r="F2" s="43"/>
      <c r="G2" s="43"/>
      <c r="H2" s="43"/>
      <c r="I2" s="43"/>
    </row>
    <row r="3" spans="1:9">
      <c r="A3" s="1" t="s">
        <v>2</v>
      </c>
      <c r="B3" t="s">
        <v>27</v>
      </c>
      <c r="E3" s="43"/>
      <c r="F3" s="43"/>
      <c r="G3" s="43"/>
      <c r="H3" s="43"/>
      <c r="I3" s="43"/>
    </row>
    <row r="4" spans="1:9">
      <c r="A4" s="1" t="s">
        <v>3</v>
      </c>
      <c r="B4" t="s">
        <v>31</v>
      </c>
    </row>
    <row r="5" spans="1:9">
      <c r="A5" s="1" t="s">
        <v>4</v>
      </c>
      <c r="B5" t="s">
        <v>29</v>
      </c>
    </row>
    <row r="8" spans="1:9">
      <c r="C8" s="2" t="s">
        <v>5</v>
      </c>
      <c r="D8" s="2" t="s">
        <v>33</v>
      </c>
      <c r="E8" s="2" t="s">
        <v>34</v>
      </c>
      <c r="F8" s="2" t="s">
        <v>35</v>
      </c>
      <c r="G8" s="2" t="s">
        <v>36</v>
      </c>
    </row>
    <row r="9" spans="1:9">
      <c r="A9" s="3">
        <v>2010</v>
      </c>
      <c r="B9" s="3" t="s">
        <v>97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</row>
    <row r="10" spans="1:9">
      <c r="A10" s="3">
        <f>A9+1</f>
        <v>2011</v>
      </c>
      <c r="B10" s="3" t="s">
        <v>97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</row>
    <row r="11" spans="1:9">
      <c r="A11" s="3">
        <f t="shared" ref="A11:A13" si="0">A10+1</f>
        <v>2012</v>
      </c>
      <c r="B11" s="3" t="s">
        <v>97</v>
      </c>
      <c r="C11" s="44">
        <v>10717412825</v>
      </c>
      <c r="D11" s="44">
        <v>5084419256</v>
      </c>
      <c r="E11" s="44">
        <v>3865853384</v>
      </c>
      <c r="F11" s="44">
        <v>1741848442</v>
      </c>
      <c r="G11" s="44">
        <v>25291743</v>
      </c>
    </row>
    <row r="12" spans="1:9">
      <c r="A12" s="3">
        <f t="shared" si="0"/>
        <v>2013</v>
      </c>
      <c r="B12" s="3" t="s">
        <v>97</v>
      </c>
      <c r="C12" s="44">
        <v>11083294106</v>
      </c>
      <c r="D12" s="44">
        <v>5285988275</v>
      </c>
      <c r="E12" s="44">
        <v>4039822851</v>
      </c>
      <c r="F12" s="44">
        <v>1731869064</v>
      </c>
      <c r="G12" s="44">
        <v>25613916</v>
      </c>
    </row>
    <row r="13" spans="1:9">
      <c r="A13" s="3">
        <f t="shared" si="0"/>
        <v>2014</v>
      </c>
      <c r="B13" s="3" t="s">
        <v>97</v>
      </c>
      <c r="C13" s="44">
        <v>11154277932</v>
      </c>
      <c r="D13" s="44">
        <v>5285607840</v>
      </c>
      <c r="E13" s="44">
        <v>4109438333</v>
      </c>
      <c r="F13" s="44">
        <v>1733617843</v>
      </c>
      <c r="G13" s="44">
        <v>25613916</v>
      </c>
    </row>
    <row r="14" spans="1:9">
      <c r="A14" s="3">
        <f t="shared" ref="A14" si="1">A13+1</f>
        <v>2015</v>
      </c>
      <c r="B14" s="3" t="s">
        <v>97</v>
      </c>
      <c r="C14" s="44">
        <v>11245649471</v>
      </c>
      <c r="D14" s="44">
        <v>5286262163</v>
      </c>
      <c r="E14" s="44">
        <v>4199787417</v>
      </c>
      <c r="F14" s="44">
        <v>1733985975</v>
      </c>
      <c r="G14" s="44">
        <v>25613916</v>
      </c>
    </row>
    <row r="17" spans="1:7">
      <c r="A17">
        <f>A13</f>
        <v>2014</v>
      </c>
      <c r="B17" t="s">
        <v>101</v>
      </c>
      <c r="C17" s="7">
        <f>C13/C12-1</f>
        <v>6.4045783971005132E-3</v>
      </c>
      <c r="D17" s="4">
        <f t="shared" ref="D17:G17" si="2">D13/D12-1</f>
        <v>-7.1970458542125471E-5</v>
      </c>
      <c r="E17" s="4">
        <f t="shared" si="2"/>
        <v>1.7232310565986175E-2</v>
      </c>
      <c r="F17" s="4">
        <f t="shared" si="2"/>
        <v>1.0097639806330161E-3</v>
      </c>
      <c r="G17" s="4">
        <f t="shared" si="2"/>
        <v>0</v>
      </c>
    </row>
  </sheetData>
  <mergeCells count="1">
    <mergeCell ref="E1:I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80"/>
  <sheetViews>
    <sheetView workbookViewId="0">
      <selection activeCell="E1" sqref="E1:I3"/>
    </sheetView>
  </sheetViews>
  <sheetFormatPr defaultRowHeight="15"/>
  <cols>
    <col min="1" max="1" width="14.42578125" bestFit="1" customWidth="1"/>
    <col min="2" max="2" width="19" bestFit="1" customWidth="1"/>
    <col min="3" max="5" width="12.7109375" bestFit="1" customWidth="1"/>
    <col min="7" max="7" width="10.140625" bestFit="1" customWidth="1"/>
  </cols>
  <sheetData>
    <row r="1" spans="1:9">
      <c r="A1" t="s">
        <v>0</v>
      </c>
      <c r="B1" t="s">
        <v>26</v>
      </c>
      <c r="E1" s="42" t="s">
        <v>107</v>
      </c>
      <c r="F1" s="43"/>
      <c r="G1" s="43"/>
      <c r="H1" s="43"/>
      <c r="I1" s="43"/>
    </row>
    <row r="2" spans="1:9">
      <c r="A2" s="1" t="s">
        <v>1</v>
      </c>
      <c r="B2" t="s">
        <v>25</v>
      </c>
      <c r="E2" s="43"/>
      <c r="F2" s="43"/>
      <c r="G2" s="43"/>
      <c r="H2" s="43"/>
      <c r="I2" s="43"/>
    </row>
    <row r="3" spans="1:9">
      <c r="A3" s="1" t="s">
        <v>2</v>
      </c>
      <c r="B3" t="s">
        <v>27</v>
      </c>
      <c r="E3" s="43"/>
      <c r="F3" s="43"/>
      <c r="G3" s="43"/>
      <c r="H3" s="43"/>
      <c r="I3" s="43"/>
    </row>
    <row r="4" spans="1:9">
      <c r="A4" s="1" t="s">
        <v>3</v>
      </c>
      <c r="B4" t="s">
        <v>31</v>
      </c>
    </row>
    <row r="5" spans="1:9">
      <c r="A5" s="1" t="s">
        <v>4</v>
      </c>
    </row>
    <row r="7" spans="1:9">
      <c r="C7" t="s">
        <v>29</v>
      </c>
      <c r="D7" t="s">
        <v>37</v>
      </c>
      <c r="E7" s="8" t="s">
        <v>38</v>
      </c>
    </row>
    <row r="8" spans="1:9">
      <c r="C8" s="2" t="s">
        <v>5</v>
      </c>
      <c r="D8" s="2" t="s">
        <v>33</v>
      </c>
      <c r="E8" s="2" t="s">
        <v>34</v>
      </c>
    </row>
    <row r="9" spans="1:9">
      <c r="A9" s="3">
        <v>2013</v>
      </c>
      <c r="B9" s="3" t="s">
        <v>13</v>
      </c>
      <c r="C9" s="44">
        <v>873928272</v>
      </c>
      <c r="D9" s="44">
        <v>-4392815</v>
      </c>
      <c r="E9" s="44">
        <v>-334639</v>
      </c>
    </row>
    <row r="10" spans="1:9">
      <c r="A10" s="3">
        <f t="shared" ref="A10:A20" si="0">A9</f>
        <v>2013</v>
      </c>
      <c r="B10" s="3" t="s">
        <v>14</v>
      </c>
      <c r="C10" s="44">
        <v>733896796</v>
      </c>
      <c r="D10" s="44">
        <v>-3073573</v>
      </c>
      <c r="E10" s="44">
        <v>-232503</v>
      </c>
    </row>
    <row r="11" spans="1:9">
      <c r="A11" s="3">
        <f t="shared" si="0"/>
        <v>2013</v>
      </c>
      <c r="B11" s="3" t="s">
        <v>15</v>
      </c>
      <c r="C11" s="44">
        <v>761693932</v>
      </c>
      <c r="D11" s="44">
        <v>-2082978</v>
      </c>
      <c r="E11" s="44">
        <v>-223092</v>
      </c>
    </row>
    <row r="12" spans="1:9">
      <c r="A12" s="3">
        <f t="shared" si="0"/>
        <v>2013</v>
      </c>
      <c r="B12" s="3" t="s">
        <v>16</v>
      </c>
      <c r="C12" s="44">
        <v>761861356</v>
      </c>
      <c r="D12" s="44">
        <v>-2015785</v>
      </c>
      <c r="E12" s="44">
        <v>-315540</v>
      </c>
    </row>
    <row r="13" spans="1:9">
      <c r="A13" s="3">
        <f t="shared" si="0"/>
        <v>2013</v>
      </c>
      <c r="B13" s="3" t="s">
        <v>17</v>
      </c>
      <c r="C13" s="44">
        <v>962023022</v>
      </c>
      <c r="D13" s="44">
        <v>-4351568</v>
      </c>
      <c r="E13" s="44">
        <v>-639246</v>
      </c>
    </row>
    <row r="14" spans="1:9">
      <c r="A14" s="3">
        <f t="shared" si="0"/>
        <v>2013</v>
      </c>
      <c r="B14" s="3" t="s">
        <v>18</v>
      </c>
      <c r="C14" s="44">
        <v>1094329304</v>
      </c>
      <c r="D14" s="44">
        <v>-6546312</v>
      </c>
      <c r="E14" s="44">
        <v>-880191</v>
      </c>
    </row>
    <row r="15" spans="1:9">
      <c r="A15" s="3">
        <f t="shared" si="0"/>
        <v>2013</v>
      </c>
      <c r="B15" s="3" t="s">
        <v>19</v>
      </c>
      <c r="C15" s="44">
        <v>1198376511</v>
      </c>
      <c r="D15" s="44">
        <v>-7424476</v>
      </c>
      <c r="E15" s="44">
        <v>-978174</v>
      </c>
    </row>
    <row r="16" spans="1:9">
      <c r="A16" s="3">
        <f t="shared" si="0"/>
        <v>2013</v>
      </c>
      <c r="B16" s="3" t="s">
        <v>20</v>
      </c>
      <c r="C16" s="44">
        <v>1181725688</v>
      </c>
      <c r="D16" s="44">
        <v>-7156370</v>
      </c>
      <c r="E16" s="44">
        <v>-950288</v>
      </c>
    </row>
    <row r="17" spans="1:9">
      <c r="A17" s="3">
        <f t="shared" si="0"/>
        <v>2013</v>
      </c>
      <c r="B17" s="3" t="s">
        <v>21</v>
      </c>
      <c r="C17" s="44">
        <v>1034929298</v>
      </c>
      <c r="D17" s="44">
        <v>-5448607</v>
      </c>
      <c r="E17" s="44">
        <v>-759787</v>
      </c>
    </row>
    <row r="18" spans="1:9">
      <c r="A18" s="3">
        <f t="shared" si="0"/>
        <v>2013</v>
      </c>
      <c r="B18" s="3" t="s">
        <v>22</v>
      </c>
      <c r="C18" s="44">
        <v>865410071</v>
      </c>
      <c r="D18" s="44">
        <v>-2907920</v>
      </c>
      <c r="E18" s="44">
        <v>-422589</v>
      </c>
    </row>
    <row r="19" spans="1:9">
      <c r="A19" s="3">
        <f t="shared" si="0"/>
        <v>2013</v>
      </c>
      <c r="B19" s="3" t="s">
        <v>23</v>
      </c>
      <c r="C19" s="44">
        <v>762800352</v>
      </c>
      <c r="D19" s="44">
        <v>-2434909</v>
      </c>
      <c r="E19" s="44">
        <v>-236655</v>
      </c>
    </row>
    <row r="20" spans="1:9">
      <c r="A20" s="3">
        <f t="shared" si="0"/>
        <v>2013</v>
      </c>
      <c r="B20" s="3" t="s">
        <v>24</v>
      </c>
      <c r="C20" s="44">
        <v>852319504</v>
      </c>
      <c r="D20" s="44">
        <v>-4021591</v>
      </c>
      <c r="E20" s="44">
        <v>-308897</v>
      </c>
    </row>
    <row r="21" spans="1:9">
      <c r="A21" s="3">
        <f t="shared" ref="A21:A52" si="1">A9+1</f>
        <v>2014</v>
      </c>
      <c r="B21" s="3" t="s">
        <v>13</v>
      </c>
      <c r="C21" s="44">
        <v>890887224</v>
      </c>
      <c r="D21" s="44">
        <v>-7978146</v>
      </c>
      <c r="E21" s="44">
        <v>-631201</v>
      </c>
    </row>
    <row r="22" spans="1:9">
      <c r="A22" s="3">
        <f t="shared" si="1"/>
        <v>2014</v>
      </c>
      <c r="B22" s="3" t="s">
        <v>14</v>
      </c>
      <c r="C22" s="44">
        <v>747267587</v>
      </c>
      <c r="D22" s="44">
        <v>-5582165</v>
      </c>
      <c r="E22" s="44">
        <v>-438551</v>
      </c>
    </row>
    <row r="23" spans="1:9">
      <c r="A23" s="3">
        <f t="shared" si="1"/>
        <v>2014</v>
      </c>
      <c r="B23" s="3" t="s">
        <v>15</v>
      </c>
      <c r="C23" s="44">
        <v>774433902</v>
      </c>
      <c r="D23" s="44">
        <v>-3783064</v>
      </c>
      <c r="E23" s="44">
        <v>-420800</v>
      </c>
    </row>
    <row r="24" spans="1:9">
      <c r="A24" s="3">
        <f t="shared" si="1"/>
        <v>2014</v>
      </c>
      <c r="B24" s="3" t="s">
        <v>16</v>
      </c>
      <c r="C24" s="44">
        <v>772388676</v>
      </c>
      <c r="D24" s="44">
        <v>-3661030</v>
      </c>
      <c r="E24" s="44">
        <v>-595177</v>
      </c>
    </row>
    <row r="25" spans="1:9">
      <c r="A25" s="3">
        <f t="shared" si="1"/>
        <v>2014</v>
      </c>
      <c r="B25" s="3" t="s">
        <v>17</v>
      </c>
      <c r="C25" s="44">
        <v>970191801</v>
      </c>
      <c r="D25" s="44">
        <v>-7903233</v>
      </c>
      <c r="E25" s="44">
        <v>-1205755</v>
      </c>
    </row>
    <row r="26" spans="1:9">
      <c r="A26" s="3">
        <f t="shared" si="1"/>
        <v>2014</v>
      </c>
      <c r="B26" s="3" t="s">
        <v>18</v>
      </c>
      <c r="C26" s="44">
        <v>1099846255</v>
      </c>
      <c r="D26" s="44">
        <v>-11889286</v>
      </c>
      <c r="E26" s="44">
        <v>-1660230</v>
      </c>
    </row>
    <row r="27" spans="1:9">
      <c r="A27" s="3">
        <f t="shared" si="1"/>
        <v>2014</v>
      </c>
      <c r="B27" s="3" t="s">
        <v>19</v>
      </c>
      <c r="C27" s="44">
        <v>1202246797</v>
      </c>
      <c r="D27" s="44">
        <v>-13484190</v>
      </c>
      <c r="E27" s="44">
        <v>-1845048</v>
      </c>
    </row>
    <row r="28" spans="1:9">
      <c r="A28" s="3">
        <f t="shared" si="1"/>
        <v>2014</v>
      </c>
      <c r="B28" s="3" t="s">
        <v>20</v>
      </c>
      <c r="C28" s="44">
        <v>1184547332</v>
      </c>
      <c r="D28" s="44">
        <v>-12997261</v>
      </c>
      <c r="E28" s="44">
        <v>-1792448</v>
      </c>
    </row>
    <row r="29" spans="1:9">
      <c r="A29" s="3">
        <f t="shared" si="1"/>
        <v>2014</v>
      </c>
      <c r="B29" s="3" t="s">
        <v>21</v>
      </c>
      <c r="C29" s="44">
        <v>1036759150</v>
      </c>
      <c r="D29" s="44">
        <v>-9895655</v>
      </c>
      <c r="E29" s="44">
        <v>-1433123</v>
      </c>
    </row>
    <row r="30" spans="1:9">
      <c r="A30" s="3">
        <f t="shared" si="1"/>
        <v>2014</v>
      </c>
      <c r="B30" s="3" t="s">
        <v>22</v>
      </c>
      <c r="C30" s="44">
        <v>866578523</v>
      </c>
      <c r="D30" s="44">
        <v>-5281308</v>
      </c>
      <c r="E30" s="44">
        <v>-797093</v>
      </c>
    </row>
    <row r="31" spans="1:9">
      <c r="A31" s="3">
        <f t="shared" si="1"/>
        <v>2014</v>
      </c>
      <c r="B31" s="3" t="s">
        <v>23</v>
      </c>
      <c r="C31" s="44">
        <v>761180487</v>
      </c>
      <c r="D31" s="44">
        <v>-4422234</v>
      </c>
      <c r="E31" s="44">
        <v>-446383</v>
      </c>
      <c r="G31" t="s">
        <v>39</v>
      </c>
      <c r="H31" t="s">
        <v>37</v>
      </c>
      <c r="I31" t="s">
        <v>38</v>
      </c>
    </row>
    <row r="32" spans="1:9">
      <c r="A32" s="3">
        <f t="shared" si="1"/>
        <v>2014</v>
      </c>
      <c r="B32" s="3" t="s">
        <v>24</v>
      </c>
      <c r="C32" s="44">
        <v>847950198</v>
      </c>
      <c r="D32" s="44">
        <v>-7303936</v>
      </c>
      <c r="E32" s="44">
        <v>-582647</v>
      </c>
      <c r="G32" s="5">
        <f>SUM(C21:C32)/1000</f>
        <v>11154277.932</v>
      </c>
      <c r="H32" s="6">
        <f>SUM(D21:D32)/1000</f>
        <v>-94181.508000000002</v>
      </c>
      <c r="I32" s="5">
        <f>SUM(E21:E32)/1000</f>
        <v>-11848.456</v>
      </c>
    </row>
    <row r="33" spans="1:8">
      <c r="A33" s="3">
        <f t="shared" si="1"/>
        <v>2015</v>
      </c>
      <c r="B33" s="3" t="s">
        <v>13</v>
      </c>
      <c r="C33" s="44">
        <v>886788893</v>
      </c>
      <c r="D33" s="44">
        <v>-12050760</v>
      </c>
      <c r="E33" s="44">
        <v>-1050522</v>
      </c>
      <c r="H33" s="7">
        <f>H32/G32</f>
        <v>-8.443532479122379E-3</v>
      </c>
    </row>
    <row r="34" spans="1:8">
      <c r="A34" s="3">
        <f t="shared" si="1"/>
        <v>2015</v>
      </c>
      <c r="B34" s="3" t="s">
        <v>14</v>
      </c>
      <c r="C34" s="44">
        <v>746620792</v>
      </c>
      <c r="D34" s="44">
        <v>-8431699</v>
      </c>
      <c r="E34" s="44">
        <v>-729891</v>
      </c>
    </row>
    <row r="35" spans="1:8">
      <c r="A35" s="3">
        <f t="shared" si="1"/>
        <v>2015</v>
      </c>
      <c r="B35" s="3" t="s">
        <v>15</v>
      </c>
      <c r="C35" s="44">
        <v>776066148</v>
      </c>
      <c r="D35" s="44">
        <v>-5714210</v>
      </c>
      <c r="E35" s="44">
        <v>-700348</v>
      </c>
    </row>
    <row r="36" spans="1:8">
      <c r="A36" s="3">
        <f t="shared" si="1"/>
        <v>2015</v>
      </c>
      <c r="B36" s="3" t="s">
        <v>16</v>
      </c>
      <c r="C36" s="44">
        <v>775630788</v>
      </c>
      <c r="D36" s="44">
        <v>-5529881</v>
      </c>
      <c r="E36" s="44">
        <v>-990567</v>
      </c>
    </row>
    <row r="37" spans="1:8">
      <c r="A37" s="3">
        <f t="shared" si="1"/>
        <v>2015</v>
      </c>
      <c r="B37" s="3" t="s">
        <v>17</v>
      </c>
      <c r="C37" s="44">
        <v>974929707</v>
      </c>
      <c r="D37" s="44">
        <v>-11937607</v>
      </c>
      <c r="E37" s="44">
        <v>-2006766</v>
      </c>
    </row>
    <row r="38" spans="1:8">
      <c r="A38" s="3">
        <f t="shared" si="1"/>
        <v>2015</v>
      </c>
      <c r="B38" s="3" t="s">
        <v>18</v>
      </c>
      <c r="C38" s="44">
        <v>1107435442</v>
      </c>
      <c r="D38" s="44">
        <v>-17958425</v>
      </c>
      <c r="E38" s="44">
        <v>-2763160</v>
      </c>
    </row>
    <row r="39" spans="1:8">
      <c r="A39" s="3">
        <f t="shared" si="1"/>
        <v>2015</v>
      </c>
      <c r="B39" s="3" t="s">
        <v>19</v>
      </c>
      <c r="C39" s="44">
        <v>1212700913</v>
      </c>
      <c r="D39" s="44">
        <v>-20367482</v>
      </c>
      <c r="E39" s="44">
        <v>-3070757</v>
      </c>
    </row>
    <row r="40" spans="1:8">
      <c r="A40" s="3">
        <f t="shared" si="1"/>
        <v>2015</v>
      </c>
      <c r="B40" s="3" t="s">
        <v>20</v>
      </c>
      <c r="C40" s="44">
        <v>1196792824</v>
      </c>
      <c r="D40" s="44">
        <v>-19631989</v>
      </c>
      <c r="E40" s="44">
        <v>-2983213</v>
      </c>
    </row>
    <row r="41" spans="1:8">
      <c r="A41" s="3">
        <f t="shared" si="1"/>
        <v>2015</v>
      </c>
      <c r="B41" s="3" t="s">
        <v>21</v>
      </c>
      <c r="C41" s="44">
        <v>1049519833</v>
      </c>
      <c r="D41" s="44">
        <v>-14947104</v>
      </c>
      <c r="E41" s="44">
        <v>-2385180</v>
      </c>
    </row>
    <row r="42" spans="1:8">
      <c r="A42" s="3">
        <f t="shared" si="1"/>
        <v>2015</v>
      </c>
      <c r="B42" s="3" t="s">
        <v>22</v>
      </c>
      <c r="C42" s="44">
        <v>880111691</v>
      </c>
      <c r="D42" s="44">
        <v>-7977264</v>
      </c>
      <c r="E42" s="44">
        <v>-1326621</v>
      </c>
    </row>
    <row r="43" spans="1:8">
      <c r="A43" s="3">
        <f t="shared" si="1"/>
        <v>2015</v>
      </c>
      <c r="B43" s="3" t="s">
        <v>23</v>
      </c>
      <c r="C43" s="44">
        <v>774961840</v>
      </c>
      <c r="D43" s="44">
        <v>-6679658</v>
      </c>
      <c r="E43" s="44">
        <v>-742925</v>
      </c>
    </row>
    <row r="44" spans="1:8">
      <c r="A44" s="3">
        <f t="shared" si="1"/>
        <v>2015</v>
      </c>
      <c r="B44" s="3" t="s">
        <v>24</v>
      </c>
      <c r="C44" s="44">
        <v>864090600</v>
      </c>
      <c r="D44" s="44">
        <v>-11032386</v>
      </c>
      <c r="E44" s="44">
        <v>-969713</v>
      </c>
    </row>
    <row r="45" spans="1:8">
      <c r="A45" s="3">
        <f t="shared" si="1"/>
        <v>2016</v>
      </c>
      <c r="B45" s="3" t="s">
        <v>13</v>
      </c>
      <c r="C45" s="44">
        <v>904736873</v>
      </c>
      <c r="D45" s="44">
        <v>-15843043</v>
      </c>
      <c r="E45" s="44">
        <v>-1501893</v>
      </c>
    </row>
    <row r="46" spans="1:8">
      <c r="A46" s="3">
        <f t="shared" si="1"/>
        <v>2016</v>
      </c>
      <c r="B46" s="3" t="s">
        <v>14</v>
      </c>
      <c r="C46" s="44">
        <v>798637543</v>
      </c>
      <c r="D46" s="44">
        <v>-11085091</v>
      </c>
      <c r="E46" s="44">
        <v>-1043499</v>
      </c>
    </row>
    <row r="47" spans="1:8">
      <c r="A47" s="3">
        <f t="shared" si="1"/>
        <v>2016</v>
      </c>
      <c r="B47" s="3" t="s">
        <v>15</v>
      </c>
      <c r="C47" s="44">
        <v>781399226</v>
      </c>
      <c r="D47" s="44">
        <v>-7512429</v>
      </c>
      <c r="E47" s="44">
        <v>-1001262</v>
      </c>
    </row>
    <row r="48" spans="1:8">
      <c r="A48" s="3">
        <f t="shared" si="1"/>
        <v>2016</v>
      </c>
      <c r="B48" s="3" t="s">
        <v>16</v>
      </c>
      <c r="C48" s="44">
        <v>791912507</v>
      </c>
      <c r="D48" s="44">
        <v>-7270092</v>
      </c>
      <c r="E48" s="44">
        <v>-1416177</v>
      </c>
    </row>
    <row r="49" spans="1:5">
      <c r="A49" s="3">
        <f t="shared" si="1"/>
        <v>2016</v>
      </c>
      <c r="B49" s="3" t="s">
        <v>17</v>
      </c>
      <c r="C49" s="44">
        <v>992784285</v>
      </c>
      <c r="D49" s="44">
        <v>-15694282</v>
      </c>
      <c r="E49" s="44">
        <v>-2869001</v>
      </c>
    </row>
    <row r="50" spans="1:5">
      <c r="A50" s="3">
        <f t="shared" si="1"/>
        <v>2016</v>
      </c>
      <c r="B50" s="3" t="s">
        <v>18</v>
      </c>
      <c r="C50" s="44">
        <v>1125077193</v>
      </c>
      <c r="D50" s="44">
        <v>-23609805</v>
      </c>
      <c r="E50" s="44">
        <v>-3950388</v>
      </c>
    </row>
    <row r="51" spans="1:5">
      <c r="A51" s="3">
        <f t="shared" si="1"/>
        <v>2016</v>
      </c>
      <c r="B51" s="3" t="s">
        <v>19</v>
      </c>
      <c r="C51" s="44">
        <v>1230734018</v>
      </c>
      <c r="D51" s="44">
        <v>-26776974</v>
      </c>
      <c r="E51" s="44">
        <v>-4390149</v>
      </c>
    </row>
    <row r="52" spans="1:5">
      <c r="A52" s="3">
        <f t="shared" si="1"/>
        <v>2016</v>
      </c>
      <c r="B52" s="3" t="s">
        <v>20</v>
      </c>
      <c r="C52" s="44">
        <v>1214053771</v>
      </c>
      <c r="D52" s="44">
        <v>-25810027</v>
      </c>
      <c r="E52" s="44">
        <v>-4264991</v>
      </c>
    </row>
    <row r="53" spans="1:5">
      <c r="A53" s="3">
        <f t="shared" ref="A53:A80" si="2">A41+1</f>
        <v>2016</v>
      </c>
      <c r="B53" s="3" t="s">
        <v>21</v>
      </c>
      <c r="C53" s="44">
        <v>1065104175</v>
      </c>
      <c r="D53" s="44">
        <v>-19650843</v>
      </c>
      <c r="E53" s="44">
        <v>-3410005</v>
      </c>
    </row>
    <row r="54" spans="1:5">
      <c r="A54" s="3">
        <f t="shared" si="2"/>
        <v>2016</v>
      </c>
      <c r="B54" s="3" t="s">
        <v>22</v>
      </c>
      <c r="C54" s="44">
        <v>894211156</v>
      </c>
      <c r="D54" s="44">
        <v>-10487648</v>
      </c>
      <c r="E54" s="44">
        <v>-1896621</v>
      </c>
    </row>
    <row r="55" spans="1:5">
      <c r="A55" s="3">
        <f t="shared" si="2"/>
        <v>2016</v>
      </c>
      <c r="B55" s="3" t="s">
        <v>23</v>
      </c>
      <c r="C55" s="44">
        <v>787234070</v>
      </c>
      <c r="D55" s="44">
        <v>-8781696</v>
      </c>
      <c r="E55" s="44">
        <v>-1062133</v>
      </c>
    </row>
    <row r="56" spans="1:5">
      <c r="A56" s="3">
        <f t="shared" si="2"/>
        <v>2016</v>
      </c>
      <c r="B56" s="3" t="s">
        <v>24</v>
      </c>
      <c r="C56" s="44">
        <v>876178755</v>
      </c>
      <c r="D56" s="44">
        <v>-14504194</v>
      </c>
      <c r="E56" s="44">
        <v>-1386363</v>
      </c>
    </row>
    <row r="57" spans="1:5">
      <c r="A57" s="3">
        <f t="shared" si="2"/>
        <v>2017</v>
      </c>
      <c r="B57" s="3" t="s">
        <v>13</v>
      </c>
      <c r="C57" s="44">
        <v>914442266</v>
      </c>
      <c r="D57" s="44">
        <v>-19914436</v>
      </c>
      <c r="E57" s="44">
        <v>-1949966</v>
      </c>
    </row>
    <row r="58" spans="1:5">
      <c r="A58" s="3">
        <f t="shared" si="2"/>
        <v>2017</v>
      </c>
      <c r="B58" s="3" t="s">
        <v>14</v>
      </c>
      <c r="C58" s="44">
        <v>782358176</v>
      </c>
      <c r="D58" s="44">
        <v>-13933772</v>
      </c>
      <c r="E58" s="44">
        <v>-1354815</v>
      </c>
    </row>
    <row r="59" spans="1:5">
      <c r="A59" s="3">
        <f t="shared" si="2"/>
        <v>2017</v>
      </c>
      <c r="B59" s="3" t="s">
        <v>15</v>
      </c>
      <c r="C59" s="44">
        <v>815044748</v>
      </c>
      <c r="D59" s="44">
        <v>-9442995</v>
      </c>
      <c r="E59" s="44">
        <v>-1299977</v>
      </c>
    </row>
    <row r="60" spans="1:5">
      <c r="A60" s="3">
        <f t="shared" si="2"/>
        <v>2017</v>
      </c>
      <c r="B60" s="3" t="s">
        <v>16</v>
      </c>
      <c r="C60" s="44">
        <v>802975004</v>
      </c>
      <c r="D60" s="44">
        <v>-9138383</v>
      </c>
      <c r="E60" s="44">
        <v>-1838678</v>
      </c>
    </row>
    <row r="61" spans="1:5">
      <c r="A61" s="3">
        <f t="shared" si="2"/>
        <v>2017</v>
      </c>
      <c r="B61" s="3" t="s">
        <v>17</v>
      </c>
      <c r="C61" s="44">
        <v>1003427607</v>
      </c>
      <c r="D61" s="44">
        <v>-19727446</v>
      </c>
      <c r="E61" s="44">
        <v>-3724935</v>
      </c>
    </row>
    <row r="62" spans="1:5">
      <c r="A62" s="3">
        <f t="shared" si="2"/>
        <v>2017</v>
      </c>
      <c r="B62" s="3" t="s">
        <v>18</v>
      </c>
      <c r="C62" s="44">
        <v>1135258913</v>
      </c>
      <c r="D62" s="44">
        <v>-29677124</v>
      </c>
      <c r="E62" s="44">
        <v>-5128943</v>
      </c>
    </row>
    <row r="63" spans="1:5">
      <c r="A63" s="3">
        <f t="shared" si="2"/>
        <v>2017</v>
      </c>
      <c r="B63" s="3" t="s">
        <v>19</v>
      </c>
      <c r="C63" s="44">
        <v>1241389102</v>
      </c>
      <c r="D63" s="44">
        <v>-33658202</v>
      </c>
      <c r="E63" s="44">
        <v>-5699900</v>
      </c>
    </row>
    <row r="64" spans="1:5">
      <c r="A64" s="3">
        <f t="shared" si="2"/>
        <v>2017</v>
      </c>
      <c r="B64" s="3" t="s">
        <v>20</v>
      </c>
      <c r="C64" s="44">
        <v>1224778479</v>
      </c>
      <c r="D64" s="44">
        <v>-32442767</v>
      </c>
      <c r="E64" s="44">
        <v>-5537403</v>
      </c>
    </row>
    <row r="65" spans="1:5">
      <c r="A65" s="3">
        <f t="shared" si="2"/>
        <v>2017</v>
      </c>
      <c r="B65" s="3" t="s">
        <v>21</v>
      </c>
      <c r="C65" s="44">
        <v>1075774318</v>
      </c>
      <c r="D65" s="44">
        <v>-24700777</v>
      </c>
      <c r="E65" s="44">
        <v>-4427342</v>
      </c>
    </row>
    <row r="66" spans="1:5">
      <c r="A66" s="3">
        <f t="shared" si="2"/>
        <v>2017</v>
      </c>
      <c r="B66" s="3" t="s">
        <v>22</v>
      </c>
      <c r="C66" s="44">
        <v>905070712</v>
      </c>
      <c r="D66" s="44">
        <v>-13182796</v>
      </c>
      <c r="E66" s="44">
        <v>-2462457</v>
      </c>
    </row>
    <row r="67" spans="1:5">
      <c r="A67" s="3">
        <f t="shared" si="2"/>
        <v>2017</v>
      </c>
      <c r="B67" s="3" t="s">
        <v>23</v>
      </c>
      <c r="C67" s="44">
        <v>797306818</v>
      </c>
      <c r="D67" s="44">
        <v>-11038442</v>
      </c>
      <c r="E67" s="44">
        <v>-1379008</v>
      </c>
    </row>
    <row r="68" spans="1:5">
      <c r="A68" s="3">
        <f t="shared" si="2"/>
        <v>2017</v>
      </c>
      <c r="B68" s="3" t="s">
        <v>24</v>
      </c>
      <c r="C68" s="44">
        <v>885823474</v>
      </c>
      <c r="D68" s="44">
        <v>-18231526</v>
      </c>
      <c r="E68" s="44">
        <v>-1799969</v>
      </c>
    </row>
    <row r="69" spans="1:5">
      <c r="A69" s="3">
        <f t="shared" si="2"/>
        <v>2018</v>
      </c>
    </row>
    <row r="70" spans="1:5">
      <c r="A70" s="3">
        <f t="shared" si="2"/>
        <v>2018</v>
      </c>
    </row>
    <row r="71" spans="1:5">
      <c r="A71" s="3">
        <f t="shared" si="2"/>
        <v>2018</v>
      </c>
    </row>
    <row r="72" spans="1:5">
      <c r="A72" s="3">
        <f t="shared" si="2"/>
        <v>2018</v>
      </c>
    </row>
    <row r="73" spans="1:5">
      <c r="A73" s="3">
        <f t="shared" si="2"/>
        <v>2018</v>
      </c>
    </row>
    <row r="74" spans="1:5">
      <c r="A74" s="3">
        <f t="shared" si="2"/>
        <v>2018</v>
      </c>
    </row>
    <row r="75" spans="1:5">
      <c r="A75" s="3">
        <f t="shared" si="2"/>
        <v>2018</v>
      </c>
    </row>
    <row r="76" spans="1:5">
      <c r="A76" s="3">
        <f t="shared" si="2"/>
        <v>2018</v>
      </c>
    </row>
    <row r="77" spans="1:5">
      <c r="A77" s="3">
        <f t="shared" si="2"/>
        <v>2018</v>
      </c>
    </row>
    <row r="78" spans="1:5">
      <c r="A78" s="3">
        <f t="shared" si="2"/>
        <v>2018</v>
      </c>
    </row>
    <row r="79" spans="1:5">
      <c r="A79" s="3">
        <f t="shared" si="2"/>
        <v>2018</v>
      </c>
    </row>
    <row r="80" spans="1:5">
      <c r="A80" s="3">
        <f t="shared" si="2"/>
        <v>2018</v>
      </c>
    </row>
  </sheetData>
  <mergeCells count="1">
    <mergeCell ref="E1: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80"/>
  <sheetViews>
    <sheetView workbookViewId="0">
      <selection activeCell="E1" sqref="E1:I3"/>
    </sheetView>
  </sheetViews>
  <sheetFormatPr defaultRowHeight="15"/>
  <cols>
    <col min="1" max="1" width="14.42578125" bestFit="1" customWidth="1"/>
    <col min="2" max="2" width="19" bestFit="1" customWidth="1"/>
    <col min="3" max="4" width="12.7109375" bestFit="1" customWidth="1"/>
    <col min="6" max="6" width="11" customWidth="1"/>
  </cols>
  <sheetData>
    <row r="1" spans="1:9">
      <c r="A1" t="s">
        <v>0</v>
      </c>
      <c r="B1" t="s">
        <v>26</v>
      </c>
      <c r="E1" s="42" t="s">
        <v>107</v>
      </c>
      <c r="F1" s="43"/>
      <c r="G1" s="43"/>
      <c r="H1" s="43"/>
      <c r="I1" s="43"/>
    </row>
    <row r="2" spans="1:9">
      <c r="A2" s="1" t="s">
        <v>1</v>
      </c>
      <c r="B2" t="s">
        <v>32</v>
      </c>
      <c r="E2" s="43"/>
      <c r="F2" s="43"/>
      <c r="G2" s="43"/>
      <c r="H2" s="43"/>
      <c r="I2" s="43"/>
    </row>
    <row r="3" spans="1:9">
      <c r="A3" s="1" t="s">
        <v>2</v>
      </c>
      <c r="B3" t="s">
        <v>27</v>
      </c>
      <c r="E3" s="43"/>
      <c r="F3" s="43"/>
      <c r="G3" s="43"/>
      <c r="H3" s="43"/>
      <c r="I3" s="43"/>
    </row>
    <row r="4" spans="1:9">
      <c r="A4" s="1" t="s">
        <v>3</v>
      </c>
      <c r="B4" t="s">
        <v>31</v>
      </c>
    </row>
    <row r="5" spans="1:9">
      <c r="A5" s="1" t="s">
        <v>4</v>
      </c>
    </row>
    <row r="7" spans="1:9">
      <c r="C7" t="s">
        <v>29</v>
      </c>
      <c r="D7" t="s">
        <v>37</v>
      </c>
    </row>
    <row r="8" spans="1:9">
      <c r="C8" s="2" t="s">
        <v>5</v>
      </c>
      <c r="D8" s="2" t="s">
        <v>33</v>
      </c>
    </row>
    <row r="9" spans="1:9">
      <c r="A9" s="3">
        <v>2011</v>
      </c>
      <c r="B9" s="3" t="s">
        <v>13</v>
      </c>
      <c r="C9" s="44">
        <v>917491670.38999999</v>
      </c>
      <c r="D9" s="44">
        <v>-2597488</v>
      </c>
    </row>
    <row r="10" spans="1:9">
      <c r="A10" s="3">
        <f t="shared" ref="A10:A20" si="0">A9</f>
        <v>2011</v>
      </c>
      <c r="B10" s="3" t="s">
        <v>14</v>
      </c>
      <c r="C10" s="44">
        <v>775572000.21000004</v>
      </c>
      <c r="D10" s="44">
        <v>-1897239</v>
      </c>
    </row>
    <row r="11" spans="1:9">
      <c r="A11" s="3">
        <f t="shared" si="0"/>
        <v>2011</v>
      </c>
      <c r="B11" s="3" t="s">
        <v>15</v>
      </c>
      <c r="C11" s="44">
        <v>802811203.15999997</v>
      </c>
      <c r="D11" s="44">
        <v>-1290046</v>
      </c>
    </row>
    <row r="12" spans="1:9">
      <c r="A12" s="3">
        <f t="shared" si="0"/>
        <v>2011</v>
      </c>
      <c r="B12" s="3" t="s">
        <v>16</v>
      </c>
      <c r="C12" s="44">
        <v>792314882.23000002</v>
      </c>
      <c r="D12" s="44">
        <v>-786421</v>
      </c>
    </row>
    <row r="13" spans="1:9">
      <c r="A13" s="3">
        <f t="shared" si="0"/>
        <v>2011</v>
      </c>
      <c r="B13" s="3" t="s">
        <v>17</v>
      </c>
      <c r="C13" s="44">
        <v>998739007.36000001</v>
      </c>
      <c r="D13" s="44">
        <v>-1243648</v>
      </c>
    </row>
    <row r="14" spans="1:9">
      <c r="A14" s="3">
        <f t="shared" si="0"/>
        <v>2011</v>
      </c>
      <c r="B14" s="3" t="s">
        <v>18</v>
      </c>
      <c r="C14" s="44">
        <v>1113611065.8499999</v>
      </c>
      <c r="D14" s="44">
        <v>-1962858</v>
      </c>
    </row>
    <row r="15" spans="1:9">
      <c r="A15" s="3">
        <f t="shared" si="0"/>
        <v>2011</v>
      </c>
      <c r="B15" s="3" t="s">
        <v>19</v>
      </c>
      <c r="C15" s="44">
        <v>1198360310.71</v>
      </c>
      <c r="D15" s="44">
        <v>-2306711</v>
      </c>
    </row>
    <row r="16" spans="1:9">
      <c r="A16" s="3">
        <f t="shared" si="0"/>
        <v>2011</v>
      </c>
      <c r="B16" s="3" t="s">
        <v>20</v>
      </c>
      <c r="C16" s="44">
        <v>1187250493.74</v>
      </c>
      <c r="D16" s="44">
        <v>-2192632</v>
      </c>
    </row>
    <row r="17" spans="1:7">
      <c r="A17" s="3">
        <f t="shared" si="0"/>
        <v>2011</v>
      </c>
      <c r="B17" s="3" t="s">
        <v>21</v>
      </c>
      <c r="C17" s="44">
        <v>1038185169.08</v>
      </c>
      <c r="D17" s="44">
        <v>-1643079</v>
      </c>
    </row>
    <row r="18" spans="1:7">
      <c r="A18" s="3">
        <f t="shared" si="0"/>
        <v>2011</v>
      </c>
      <c r="B18" s="3" t="s">
        <v>22</v>
      </c>
      <c r="C18" s="44">
        <v>921526836.24000001</v>
      </c>
      <c r="D18" s="44">
        <v>-1057977</v>
      </c>
    </row>
    <row r="19" spans="1:7">
      <c r="A19" s="3">
        <f t="shared" si="0"/>
        <v>2011</v>
      </c>
      <c r="B19" s="3" t="s">
        <v>23</v>
      </c>
      <c r="C19" s="44">
        <v>800426511.98000002</v>
      </c>
      <c r="D19" s="44">
        <v>-1437534</v>
      </c>
    </row>
    <row r="20" spans="1:7">
      <c r="A20" s="3">
        <f t="shared" si="0"/>
        <v>2011</v>
      </c>
      <c r="B20" s="3" t="s">
        <v>24</v>
      </c>
      <c r="C20" s="44">
        <v>874774076.75999999</v>
      </c>
      <c r="D20" s="44">
        <v>-2344267</v>
      </c>
    </row>
    <row r="21" spans="1:7">
      <c r="A21" s="3">
        <f t="shared" ref="A21:A52" si="1">A9+1</f>
        <v>2012</v>
      </c>
      <c r="B21" s="3" t="s">
        <v>13</v>
      </c>
      <c r="C21" s="44">
        <v>947751820.25</v>
      </c>
      <c r="D21" s="44">
        <v>-6318616</v>
      </c>
    </row>
    <row r="22" spans="1:7">
      <c r="A22" s="3">
        <f t="shared" si="1"/>
        <v>2012</v>
      </c>
      <c r="B22" s="3" t="s">
        <v>14</v>
      </c>
      <c r="C22" s="44">
        <v>822427120.05999994</v>
      </c>
      <c r="D22" s="44">
        <v>-4615198</v>
      </c>
    </row>
    <row r="23" spans="1:7">
      <c r="A23" s="3">
        <f t="shared" si="1"/>
        <v>2012</v>
      </c>
      <c r="B23" s="3" t="s">
        <v>15</v>
      </c>
      <c r="C23" s="44">
        <v>830845367.04999995</v>
      </c>
      <c r="D23" s="44">
        <v>-3138149</v>
      </c>
    </row>
    <row r="24" spans="1:7">
      <c r="A24" s="3">
        <f t="shared" si="1"/>
        <v>2012</v>
      </c>
      <c r="B24" s="3" t="s">
        <v>16</v>
      </c>
      <c r="C24" s="44">
        <v>819825236.90999997</v>
      </c>
      <c r="D24" s="44">
        <v>-1913038</v>
      </c>
    </row>
    <row r="25" spans="1:7">
      <c r="A25" s="3">
        <f t="shared" si="1"/>
        <v>2012</v>
      </c>
      <c r="B25" s="3" t="s">
        <v>17</v>
      </c>
      <c r="C25" s="44">
        <v>1029396769.1</v>
      </c>
      <c r="D25" s="44">
        <v>-3025282</v>
      </c>
    </row>
    <row r="26" spans="1:7">
      <c r="A26" s="3">
        <f t="shared" si="1"/>
        <v>2012</v>
      </c>
      <c r="B26" s="3" t="s">
        <v>18</v>
      </c>
      <c r="C26" s="44">
        <v>1141826372.6900001</v>
      </c>
      <c r="D26" s="44">
        <v>-4774824</v>
      </c>
    </row>
    <row r="27" spans="1:7">
      <c r="A27" s="3">
        <f t="shared" si="1"/>
        <v>2012</v>
      </c>
      <c r="B27" s="3" t="s">
        <v>19</v>
      </c>
      <c r="C27" s="44">
        <v>1226788791.6300001</v>
      </c>
      <c r="D27" s="44">
        <v>-5611274</v>
      </c>
    </row>
    <row r="28" spans="1:7">
      <c r="A28" s="3">
        <f t="shared" si="1"/>
        <v>2012</v>
      </c>
      <c r="B28" s="3" t="s">
        <v>20</v>
      </c>
      <c r="C28" s="44">
        <v>1215737169.1399999</v>
      </c>
      <c r="D28" s="44">
        <v>-5333769</v>
      </c>
    </row>
    <row r="29" spans="1:7">
      <c r="A29" s="3">
        <f t="shared" si="1"/>
        <v>2012</v>
      </c>
      <c r="B29" s="3" t="s">
        <v>21</v>
      </c>
      <c r="C29" s="44">
        <v>1063536619.64</v>
      </c>
      <c r="D29" s="44">
        <v>-3996932</v>
      </c>
    </row>
    <row r="30" spans="1:7">
      <c r="A30" s="3">
        <f t="shared" si="1"/>
        <v>2012</v>
      </c>
      <c r="B30" s="3" t="s">
        <v>22</v>
      </c>
      <c r="C30" s="44">
        <v>947805509.90999997</v>
      </c>
      <c r="D30" s="44">
        <v>-2573621</v>
      </c>
    </row>
    <row r="31" spans="1:7">
      <c r="A31" s="3">
        <f t="shared" si="1"/>
        <v>2012</v>
      </c>
      <c r="B31" s="3" t="s">
        <v>23</v>
      </c>
      <c r="C31" s="44">
        <v>824890413.62</v>
      </c>
      <c r="D31" s="44">
        <v>-3496927</v>
      </c>
      <c r="F31" t="s">
        <v>5</v>
      </c>
      <c r="G31" t="s">
        <v>37</v>
      </c>
    </row>
    <row r="32" spans="1:7">
      <c r="A32" s="3">
        <f t="shared" si="1"/>
        <v>2012</v>
      </c>
      <c r="B32" s="3" t="s">
        <v>24</v>
      </c>
      <c r="C32" s="44">
        <v>897433968.72000003</v>
      </c>
      <c r="D32" s="44">
        <v>-5702634</v>
      </c>
      <c r="F32" s="5">
        <f>SUM(C21:C32)/1000</f>
        <v>11768265.15872</v>
      </c>
      <c r="G32" s="5">
        <f>SUM(D21:D32)/1000</f>
        <v>-50500.264000000003</v>
      </c>
    </row>
    <row r="33" spans="1:7">
      <c r="A33" s="3">
        <f t="shared" si="1"/>
        <v>2013</v>
      </c>
      <c r="B33" s="3" t="s">
        <v>13</v>
      </c>
      <c r="C33" s="44">
        <v>969429977.89999998</v>
      </c>
      <c r="D33" s="44">
        <v>-10507708</v>
      </c>
      <c r="G33" s="4">
        <f>G32/F32</f>
        <v>-4.29122417951133E-3</v>
      </c>
    </row>
    <row r="34" spans="1:7">
      <c r="A34" s="3">
        <f t="shared" si="1"/>
        <v>2013</v>
      </c>
      <c r="B34" s="3" t="s">
        <v>14</v>
      </c>
      <c r="C34" s="44">
        <v>820953731.61000001</v>
      </c>
      <c r="D34" s="44">
        <v>-7674964</v>
      </c>
    </row>
    <row r="35" spans="1:7">
      <c r="A35" s="3">
        <f t="shared" si="1"/>
        <v>2013</v>
      </c>
      <c r="B35" s="3" t="s">
        <v>15</v>
      </c>
      <c r="C35" s="44">
        <v>854174462.46000004</v>
      </c>
      <c r="D35" s="44">
        <v>-5218668</v>
      </c>
    </row>
    <row r="36" spans="1:7">
      <c r="A36" s="3">
        <f t="shared" si="1"/>
        <v>2013</v>
      </c>
      <c r="B36" s="3" t="s">
        <v>16</v>
      </c>
      <c r="C36" s="44">
        <v>844741082.45000005</v>
      </c>
      <c r="D36" s="44">
        <v>-3181337</v>
      </c>
    </row>
    <row r="37" spans="1:7">
      <c r="A37" s="3">
        <f t="shared" si="1"/>
        <v>2013</v>
      </c>
      <c r="B37" s="3" t="s">
        <v>17</v>
      </c>
      <c r="C37" s="44">
        <v>1059388908.13</v>
      </c>
      <c r="D37" s="44">
        <v>-5030972</v>
      </c>
    </row>
    <row r="38" spans="1:7">
      <c r="A38" s="3">
        <f t="shared" si="1"/>
        <v>2013</v>
      </c>
      <c r="B38" s="3" t="s">
        <v>18</v>
      </c>
      <c r="C38" s="44">
        <v>1168287711.4400001</v>
      </c>
      <c r="D38" s="44">
        <v>-7940419</v>
      </c>
    </row>
    <row r="39" spans="1:7">
      <c r="A39" s="3">
        <f t="shared" si="1"/>
        <v>2013</v>
      </c>
      <c r="B39" s="3" t="s">
        <v>19</v>
      </c>
      <c r="C39" s="44">
        <v>1256456678.27</v>
      </c>
      <c r="D39" s="44">
        <v>-9331416</v>
      </c>
    </row>
    <row r="40" spans="1:7">
      <c r="A40" s="3">
        <f t="shared" si="1"/>
        <v>2013</v>
      </c>
      <c r="B40" s="3" t="s">
        <v>20</v>
      </c>
      <c r="C40" s="44">
        <v>1246845337.5599999</v>
      </c>
      <c r="D40" s="44">
        <v>-8869931</v>
      </c>
    </row>
    <row r="41" spans="1:7">
      <c r="A41" s="3">
        <f t="shared" si="1"/>
        <v>2013</v>
      </c>
      <c r="B41" s="3" t="s">
        <v>21</v>
      </c>
      <c r="C41" s="44">
        <v>1092049976.9300001</v>
      </c>
      <c r="D41" s="44">
        <v>-6646804</v>
      </c>
    </row>
    <row r="42" spans="1:7">
      <c r="A42" s="3">
        <f t="shared" si="1"/>
        <v>2013</v>
      </c>
      <c r="B42" s="3" t="s">
        <v>22</v>
      </c>
      <c r="C42" s="44">
        <v>975104419.25999999</v>
      </c>
      <c r="D42" s="44">
        <v>-4279871</v>
      </c>
    </row>
    <row r="43" spans="1:7">
      <c r="A43" s="3">
        <f t="shared" si="1"/>
        <v>2013</v>
      </c>
      <c r="B43" s="3" t="s">
        <v>23</v>
      </c>
      <c r="C43" s="44">
        <v>850887243.64999998</v>
      </c>
      <c r="D43" s="44">
        <v>-5815307</v>
      </c>
    </row>
    <row r="44" spans="1:7">
      <c r="A44" s="3">
        <f t="shared" si="1"/>
        <v>2013</v>
      </c>
      <c r="B44" s="3" t="s">
        <v>24</v>
      </c>
      <c r="C44" s="44">
        <v>925530614.30999994</v>
      </c>
      <c r="D44" s="44">
        <v>-9483346</v>
      </c>
    </row>
    <row r="45" spans="1:7">
      <c r="A45" s="3">
        <f t="shared" si="1"/>
        <v>2014</v>
      </c>
      <c r="B45" s="3" t="s">
        <v>13</v>
      </c>
      <c r="C45" s="44">
        <v>997382463.08000004</v>
      </c>
      <c r="D45" s="44">
        <v>-15385145</v>
      </c>
    </row>
    <row r="46" spans="1:7">
      <c r="A46" s="3">
        <f t="shared" si="1"/>
        <v>2014</v>
      </c>
      <c r="B46" s="3" t="s">
        <v>14</v>
      </c>
      <c r="C46" s="44">
        <v>844919210.54999995</v>
      </c>
      <c r="D46" s="44">
        <v>-11237507</v>
      </c>
    </row>
    <row r="47" spans="1:7">
      <c r="A47" s="3">
        <f t="shared" si="1"/>
        <v>2014</v>
      </c>
      <c r="B47" s="3" t="s">
        <v>15</v>
      </c>
      <c r="C47" s="44">
        <v>880656056.29999995</v>
      </c>
      <c r="D47" s="44">
        <v>-7641054</v>
      </c>
    </row>
    <row r="48" spans="1:7">
      <c r="A48" s="3">
        <f t="shared" si="1"/>
        <v>2014</v>
      </c>
      <c r="B48" s="3" t="s">
        <v>16</v>
      </c>
      <c r="C48" s="44">
        <v>871231015.72000003</v>
      </c>
      <c r="D48" s="44">
        <v>-4658041</v>
      </c>
    </row>
    <row r="49" spans="1:4">
      <c r="A49" s="3">
        <f t="shared" si="1"/>
        <v>2014</v>
      </c>
      <c r="B49" s="3" t="s">
        <v>17</v>
      </c>
      <c r="C49" s="44">
        <v>1089278951.1399999</v>
      </c>
      <c r="D49" s="44">
        <v>-7366233</v>
      </c>
    </row>
    <row r="50" spans="1:4">
      <c r="A50" s="3">
        <f t="shared" si="1"/>
        <v>2014</v>
      </c>
      <c r="B50" s="3" t="s">
        <v>18</v>
      </c>
      <c r="C50" s="44">
        <v>1200284265.52</v>
      </c>
      <c r="D50" s="44">
        <v>-11626179</v>
      </c>
    </row>
    <row r="51" spans="1:4">
      <c r="A51" s="3">
        <f t="shared" si="1"/>
        <v>2014</v>
      </c>
      <c r="B51" s="3" t="s">
        <v>19</v>
      </c>
      <c r="C51" s="44">
        <v>1285470059.53</v>
      </c>
      <c r="D51" s="44">
        <v>-13662846</v>
      </c>
    </row>
    <row r="52" spans="1:4">
      <c r="A52" s="3">
        <f t="shared" si="1"/>
        <v>2014</v>
      </c>
      <c r="B52" s="3" t="s">
        <v>20</v>
      </c>
      <c r="C52" s="44">
        <v>1273858214.54</v>
      </c>
      <c r="D52" s="44">
        <v>-12987149</v>
      </c>
    </row>
    <row r="53" spans="1:4">
      <c r="A53" s="3">
        <f t="shared" ref="A53:A80" si="2">A41+1</f>
        <v>2014</v>
      </c>
      <c r="B53" s="3" t="s">
        <v>21</v>
      </c>
      <c r="C53" s="44">
        <v>1115941983.99</v>
      </c>
      <c r="D53" s="44">
        <v>-9732097</v>
      </c>
    </row>
    <row r="54" spans="1:4">
      <c r="A54" s="3">
        <f t="shared" si="2"/>
        <v>2014</v>
      </c>
      <c r="B54" s="3" t="s">
        <v>22</v>
      </c>
      <c r="C54" s="44">
        <v>996882585.02999997</v>
      </c>
      <c r="D54" s="44">
        <v>-6266489</v>
      </c>
    </row>
    <row r="55" spans="1:4">
      <c r="A55" s="3">
        <f t="shared" si="2"/>
        <v>2014</v>
      </c>
      <c r="B55" s="3" t="s">
        <v>23</v>
      </c>
      <c r="C55" s="44">
        <v>869584611.65999997</v>
      </c>
      <c r="D55" s="44">
        <v>-8514639</v>
      </c>
    </row>
    <row r="56" spans="1:4">
      <c r="A56" s="3">
        <f t="shared" si="2"/>
        <v>2014</v>
      </c>
      <c r="B56" s="3" t="s">
        <v>24</v>
      </c>
      <c r="C56" s="44">
        <v>943858224.79999995</v>
      </c>
      <c r="D56" s="44">
        <v>-13885297</v>
      </c>
    </row>
    <row r="57" spans="1:4">
      <c r="A57" s="3">
        <f t="shared" si="2"/>
        <v>2015</v>
      </c>
      <c r="B57" s="3" t="s">
        <v>13</v>
      </c>
      <c r="C57" s="44">
        <v>1009248632.59</v>
      </c>
      <c r="D57" s="44">
        <v>-21264697</v>
      </c>
    </row>
    <row r="58" spans="1:4">
      <c r="A58" s="3">
        <f t="shared" si="2"/>
        <v>2015</v>
      </c>
      <c r="B58" s="3" t="s">
        <v>14</v>
      </c>
      <c r="C58" s="44">
        <v>860472080.66999996</v>
      </c>
      <c r="D58" s="44">
        <v>-15532006</v>
      </c>
    </row>
    <row r="59" spans="1:4">
      <c r="A59" s="3">
        <f t="shared" si="2"/>
        <v>2015</v>
      </c>
      <c r="B59" s="3" t="s">
        <v>15</v>
      </c>
      <c r="C59" s="44">
        <v>888004657.04999995</v>
      </c>
      <c r="D59" s="44">
        <v>-10561141</v>
      </c>
    </row>
    <row r="60" spans="1:4">
      <c r="A60" s="3">
        <f t="shared" si="2"/>
        <v>2015</v>
      </c>
      <c r="B60" s="3" t="s">
        <v>16</v>
      </c>
      <c r="C60" s="44">
        <v>878156969.13999999</v>
      </c>
      <c r="D60" s="44">
        <v>-6438147</v>
      </c>
    </row>
    <row r="61" spans="1:4">
      <c r="A61" s="3">
        <f t="shared" si="2"/>
        <v>2015</v>
      </c>
      <c r="B61" s="3" t="s">
        <v>17</v>
      </c>
      <c r="C61" s="44">
        <v>1101584451.8099999</v>
      </c>
      <c r="D61" s="44">
        <v>-10181296</v>
      </c>
    </row>
    <row r="62" spans="1:4">
      <c r="A62" s="3">
        <f t="shared" si="2"/>
        <v>2015</v>
      </c>
      <c r="B62" s="3" t="s">
        <v>18</v>
      </c>
      <c r="C62" s="44">
        <v>1222650184.23</v>
      </c>
      <c r="D62" s="44">
        <v>-16069213</v>
      </c>
    </row>
    <row r="63" spans="1:4">
      <c r="A63" s="3">
        <f t="shared" si="2"/>
        <v>2015</v>
      </c>
      <c r="B63" s="3" t="s">
        <v>19</v>
      </c>
      <c r="C63" s="44">
        <v>1313977357.01</v>
      </c>
      <c r="D63" s="44">
        <v>-18884207</v>
      </c>
    </row>
    <row r="64" spans="1:4">
      <c r="A64" s="3">
        <f t="shared" si="2"/>
        <v>2015</v>
      </c>
      <c r="B64" s="3" t="s">
        <v>20</v>
      </c>
      <c r="C64" s="44">
        <v>1303423358.55</v>
      </c>
      <c r="D64" s="44">
        <v>-17950288</v>
      </c>
    </row>
    <row r="65" spans="1:4">
      <c r="A65" s="3">
        <f t="shared" si="2"/>
        <v>2015</v>
      </c>
      <c r="B65" s="3" t="s">
        <v>21</v>
      </c>
      <c r="C65" s="44">
        <v>1142164237.76</v>
      </c>
      <c r="D65" s="44">
        <v>-13451293</v>
      </c>
    </row>
    <row r="66" spans="1:4">
      <c r="A66" s="3">
        <f t="shared" si="2"/>
        <v>2015</v>
      </c>
      <c r="B66" s="3" t="s">
        <v>22</v>
      </c>
      <c r="C66" s="44">
        <v>1016611308.97</v>
      </c>
      <c r="D66" s="44">
        <v>-8661276</v>
      </c>
    </row>
    <row r="67" spans="1:4">
      <c r="A67" s="3">
        <f t="shared" si="2"/>
        <v>2015</v>
      </c>
      <c r="B67" s="3" t="s">
        <v>23</v>
      </c>
      <c r="C67" s="44">
        <v>880987175.47000003</v>
      </c>
      <c r="D67" s="44">
        <v>-11768574</v>
      </c>
    </row>
    <row r="68" spans="1:4">
      <c r="A68" s="3">
        <f t="shared" si="2"/>
        <v>2015</v>
      </c>
      <c r="B68" s="3" t="s">
        <v>24</v>
      </c>
      <c r="C68" s="44">
        <v>956831565.93000007</v>
      </c>
      <c r="D68" s="44">
        <v>-19191670</v>
      </c>
    </row>
    <row r="69" spans="1:4">
      <c r="A69" s="3">
        <f t="shared" si="2"/>
        <v>2016</v>
      </c>
    </row>
    <row r="70" spans="1:4">
      <c r="A70" s="3">
        <f t="shared" si="2"/>
        <v>2016</v>
      </c>
    </row>
    <row r="71" spans="1:4">
      <c r="A71" s="3">
        <f t="shared" si="2"/>
        <v>2016</v>
      </c>
    </row>
    <row r="72" spans="1:4">
      <c r="A72" s="3">
        <f t="shared" si="2"/>
        <v>2016</v>
      </c>
    </row>
    <row r="73" spans="1:4">
      <c r="A73" s="3">
        <f t="shared" si="2"/>
        <v>2016</v>
      </c>
    </row>
    <row r="74" spans="1:4">
      <c r="A74" s="3">
        <f t="shared" si="2"/>
        <v>2016</v>
      </c>
    </row>
    <row r="75" spans="1:4">
      <c r="A75" s="3">
        <f t="shared" si="2"/>
        <v>2016</v>
      </c>
    </row>
    <row r="76" spans="1:4">
      <c r="A76" s="3">
        <f t="shared" si="2"/>
        <v>2016</v>
      </c>
    </row>
    <row r="77" spans="1:4">
      <c r="A77" s="3">
        <f t="shared" si="2"/>
        <v>2016</v>
      </c>
    </row>
    <row r="78" spans="1:4">
      <c r="A78" s="3">
        <f t="shared" si="2"/>
        <v>2016</v>
      </c>
    </row>
    <row r="79" spans="1:4">
      <c r="A79" s="3">
        <f t="shared" si="2"/>
        <v>2016</v>
      </c>
    </row>
    <row r="80" spans="1:4">
      <c r="A80" s="3">
        <f t="shared" si="2"/>
        <v>2016</v>
      </c>
    </row>
  </sheetData>
  <mergeCells count="1">
    <mergeCell ref="E1:I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5"/>
  <sheetViews>
    <sheetView zoomScale="85" workbookViewId="0">
      <pane xSplit="3" ySplit="2" topLeftCell="D3" activePane="bottomRight" state="frozen"/>
      <selection pane="topRight" activeCell="E1" sqref="E1"/>
      <selection pane="bottomLeft" activeCell="A3" sqref="A3"/>
      <selection pane="bottomRight"/>
    </sheetView>
  </sheetViews>
  <sheetFormatPr defaultRowHeight="15"/>
  <cols>
    <col min="1" max="1" width="38.5703125" style="9" customWidth="1"/>
    <col min="2" max="2" width="16" style="9" bestFit="1" customWidth="1"/>
    <col min="3" max="3" width="12.5703125" style="9" customWidth="1"/>
    <col min="4" max="4" width="6.140625" style="9" customWidth="1"/>
    <col min="5" max="8" width="12.140625" style="9" customWidth="1"/>
    <col min="9" max="14" width="12.7109375" style="9" bestFit="1" customWidth="1"/>
    <col min="15" max="15" width="12.5703125" style="9" bestFit="1" customWidth="1"/>
    <col min="16" max="16" width="3.7109375" style="9" customWidth="1"/>
    <col min="17" max="17" width="9.28515625" style="9" bestFit="1" customWidth="1"/>
    <col min="18" max="256" width="9.140625" style="9"/>
    <col min="257" max="257" width="38.5703125" style="9" customWidth="1"/>
    <col min="258" max="258" width="16" style="9" bestFit="1" customWidth="1"/>
    <col min="259" max="259" width="12.5703125" style="9" customWidth="1"/>
    <col min="260" max="260" width="6.140625" style="9" customWidth="1"/>
    <col min="261" max="264" width="12.140625" style="9" customWidth="1"/>
    <col min="265" max="270" width="12.7109375" style="9" bestFit="1" customWidth="1"/>
    <col min="271" max="271" width="12.5703125" style="9" bestFit="1" customWidth="1"/>
    <col min="272" max="272" width="3.7109375" style="9" customWidth="1"/>
    <col min="273" max="273" width="9.28515625" style="9" bestFit="1" customWidth="1"/>
    <col min="274" max="512" width="9.140625" style="9"/>
    <col min="513" max="513" width="38.5703125" style="9" customWidth="1"/>
    <col min="514" max="514" width="16" style="9" bestFit="1" customWidth="1"/>
    <col min="515" max="515" width="12.5703125" style="9" customWidth="1"/>
    <col min="516" max="516" width="6.140625" style="9" customWidth="1"/>
    <col min="517" max="520" width="12.140625" style="9" customWidth="1"/>
    <col min="521" max="526" width="12.7109375" style="9" bestFit="1" customWidth="1"/>
    <col min="527" max="527" width="12.5703125" style="9" bestFit="1" customWidth="1"/>
    <col min="528" max="528" width="3.7109375" style="9" customWidth="1"/>
    <col min="529" max="529" width="9.28515625" style="9" bestFit="1" customWidth="1"/>
    <col min="530" max="768" width="9.140625" style="9"/>
    <col min="769" max="769" width="38.5703125" style="9" customWidth="1"/>
    <col min="770" max="770" width="16" style="9" bestFit="1" customWidth="1"/>
    <col min="771" max="771" width="12.5703125" style="9" customWidth="1"/>
    <col min="772" max="772" width="6.140625" style="9" customWidth="1"/>
    <col min="773" max="776" width="12.140625" style="9" customWidth="1"/>
    <col min="777" max="782" width="12.7109375" style="9" bestFit="1" customWidth="1"/>
    <col min="783" max="783" width="12.5703125" style="9" bestFit="1" customWidth="1"/>
    <col min="784" max="784" width="3.7109375" style="9" customWidth="1"/>
    <col min="785" max="785" width="9.28515625" style="9" bestFit="1" customWidth="1"/>
    <col min="786" max="1024" width="9.140625" style="9"/>
    <col min="1025" max="1025" width="38.5703125" style="9" customWidth="1"/>
    <col min="1026" max="1026" width="16" style="9" bestFit="1" customWidth="1"/>
    <col min="1027" max="1027" width="12.5703125" style="9" customWidth="1"/>
    <col min="1028" max="1028" width="6.140625" style="9" customWidth="1"/>
    <col min="1029" max="1032" width="12.140625" style="9" customWidth="1"/>
    <col min="1033" max="1038" width="12.7109375" style="9" bestFit="1" customWidth="1"/>
    <col min="1039" max="1039" width="12.5703125" style="9" bestFit="1" customWidth="1"/>
    <col min="1040" max="1040" width="3.7109375" style="9" customWidth="1"/>
    <col min="1041" max="1041" width="9.28515625" style="9" bestFit="1" customWidth="1"/>
    <col min="1042" max="1280" width="9.140625" style="9"/>
    <col min="1281" max="1281" width="38.5703125" style="9" customWidth="1"/>
    <col min="1282" max="1282" width="16" style="9" bestFit="1" customWidth="1"/>
    <col min="1283" max="1283" width="12.5703125" style="9" customWidth="1"/>
    <col min="1284" max="1284" width="6.140625" style="9" customWidth="1"/>
    <col min="1285" max="1288" width="12.140625" style="9" customWidth="1"/>
    <col min="1289" max="1294" width="12.7109375" style="9" bestFit="1" customWidth="1"/>
    <col min="1295" max="1295" width="12.5703125" style="9" bestFit="1" customWidth="1"/>
    <col min="1296" max="1296" width="3.7109375" style="9" customWidth="1"/>
    <col min="1297" max="1297" width="9.28515625" style="9" bestFit="1" customWidth="1"/>
    <col min="1298" max="1536" width="9.140625" style="9"/>
    <col min="1537" max="1537" width="38.5703125" style="9" customWidth="1"/>
    <col min="1538" max="1538" width="16" style="9" bestFit="1" customWidth="1"/>
    <col min="1539" max="1539" width="12.5703125" style="9" customWidth="1"/>
    <col min="1540" max="1540" width="6.140625" style="9" customWidth="1"/>
    <col min="1541" max="1544" width="12.140625" style="9" customWidth="1"/>
    <col min="1545" max="1550" width="12.7109375" style="9" bestFit="1" customWidth="1"/>
    <col min="1551" max="1551" width="12.5703125" style="9" bestFit="1" customWidth="1"/>
    <col min="1552" max="1552" width="3.7109375" style="9" customWidth="1"/>
    <col min="1553" max="1553" width="9.28515625" style="9" bestFit="1" customWidth="1"/>
    <col min="1554" max="1792" width="9.140625" style="9"/>
    <col min="1793" max="1793" width="38.5703125" style="9" customWidth="1"/>
    <col min="1794" max="1794" width="16" style="9" bestFit="1" customWidth="1"/>
    <col min="1795" max="1795" width="12.5703125" style="9" customWidth="1"/>
    <col min="1796" max="1796" width="6.140625" style="9" customWidth="1"/>
    <col min="1797" max="1800" width="12.140625" style="9" customWidth="1"/>
    <col min="1801" max="1806" width="12.7109375" style="9" bestFit="1" customWidth="1"/>
    <col min="1807" max="1807" width="12.5703125" style="9" bestFit="1" customWidth="1"/>
    <col min="1808" max="1808" width="3.7109375" style="9" customWidth="1"/>
    <col min="1809" max="1809" width="9.28515625" style="9" bestFit="1" customWidth="1"/>
    <col min="1810" max="2048" width="9.140625" style="9"/>
    <col min="2049" max="2049" width="38.5703125" style="9" customWidth="1"/>
    <col min="2050" max="2050" width="16" style="9" bestFit="1" customWidth="1"/>
    <col min="2051" max="2051" width="12.5703125" style="9" customWidth="1"/>
    <col min="2052" max="2052" width="6.140625" style="9" customWidth="1"/>
    <col min="2053" max="2056" width="12.140625" style="9" customWidth="1"/>
    <col min="2057" max="2062" width="12.7109375" style="9" bestFit="1" customWidth="1"/>
    <col min="2063" max="2063" width="12.5703125" style="9" bestFit="1" customWidth="1"/>
    <col min="2064" max="2064" width="3.7109375" style="9" customWidth="1"/>
    <col min="2065" max="2065" width="9.28515625" style="9" bestFit="1" customWidth="1"/>
    <col min="2066" max="2304" width="9.140625" style="9"/>
    <col min="2305" max="2305" width="38.5703125" style="9" customWidth="1"/>
    <col min="2306" max="2306" width="16" style="9" bestFit="1" customWidth="1"/>
    <col min="2307" max="2307" width="12.5703125" style="9" customWidth="1"/>
    <col min="2308" max="2308" width="6.140625" style="9" customWidth="1"/>
    <col min="2309" max="2312" width="12.140625" style="9" customWidth="1"/>
    <col min="2313" max="2318" width="12.7109375" style="9" bestFit="1" customWidth="1"/>
    <col min="2319" max="2319" width="12.5703125" style="9" bestFit="1" customWidth="1"/>
    <col min="2320" max="2320" width="3.7109375" style="9" customWidth="1"/>
    <col min="2321" max="2321" width="9.28515625" style="9" bestFit="1" customWidth="1"/>
    <col min="2322" max="2560" width="9.140625" style="9"/>
    <col min="2561" max="2561" width="38.5703125" style="9" customWidth="1"/>
    <col min="2562" max="2562" width="16" style="9" bestFit="1" customWidth="1"/>
    <col min="2563" max="2563" width="12.5703125" style="9" customWidth="1"/>
    <col min="2564" max="2564" width="6.140625" style="9" customWidth="1"/>
    <col min="2565" max="2568" width="12.140625" style="9" customWidth="1"/>
    <col min="2569" max="2574" width="12.7109375" style="9" bestFit="1" customWidth="1"/>
    <col min="2575" max="2575" width="12.5703125" style="9" bestFit="1" customWidth="1"/>
    <col min="2576" max="2576" width="3.7109375" style="9" customWidth="1"/>
    <col min="2577" max="2577" width="9.28515625" style="9" bestFit="1" customWidth="1"/>
    <col min="2578" max="2816" width="9.140625" style="9"/>
    <col min="2817" max="2817" width="38.5703125" style="9" customWidth="1"/>
    <col min="2818" max="2818" width="16" style="9" bestFit="1" customWidth="1"/>
    <col min="2819" max="2819" width="12.5703125" style="9" customWidth="1"/>
    <col min="2820" max="2820" width="6.140625" style="9" customWidth="1"/>
    <col min="2821" max="2824" width="12.140625" style="9" customWidth="1"/>
    <col min="2825" max="2830" width="12.7109375" style="9" bestFit="1" customWidth="1"/>
    <col min="2831" max="2831" width="12.5703125" style="9" bestFit="1" customWidth="1"/>
    <col min="2832" max="2832" width="3.7109375" style="9" customWidth="1"/>
    <col min="2833" max="2833" width="9.28515625" style="9" bestFit="1" customWidth="1"/>
    <col min="2834" max="3072" width="9.140625" style="9"/>
    <col min="3073" max="3073" width="38.5703125" style="9" customWidth="1"/>
    <col min="3074" max="3074" width="16" style="9" bestFit="1" customWidth="1"/>
    <col min="3075" max="3075" width="12.5703125" style="9" customWidth="1"/>
    <col min="3076" max="3076" width="6.140625" style="9" customWidth="1"/>
    <col min="3077" max="3080" width="12.140625" style="9" customWidth="1"/>
    <col min="3081" max="3086" width="12.7109375" style="9" bestFit="1" customWidth="1"/>
    <col min="3087" max="3087" width="12.5703125" style="9" bestFit="1" customWidth="1"/>
    <col min="3088" max="3088" width="3.7109375" style="9" customWidth="1"/>
    <col min="3089" max="3089" width="9.28515625" style="9" bestFit="1" customWidth="1"/>
    <col min="3090" max="3328" width="9.140625" style="9"/>
    <col min="3329" max="3329" width="38.5703125" style="9" customWidth="1"/>
    <col min="3330" max="3330" width="16" style="9" bestFit="1" customWidth="1"/>
    <col min="3331" max="3331" width="12.5703125" style="9" customWidth="1"/>
    <col min="3332" max="3332" width="6.140625" style="9" customWidth="1"/>
    <col min="3333" max="3336" width="12.140625" style="9" customWidth="1"/>
    <col min="3337" max="3342" width="12.7109375" style="9" bestFit="1" customWidth="1"/>
    <col min="3343" max="3343" width="12.5703125" style="9" bestFit="1" customWidth="1"/>
    <col min="3344" max="3344" width="3.7109375" style="9" customWidth="1"/>
    <col min="3345" max="3345" width="9.28515625" style="9" bestFit="1" customWidth="1"/>
    <col min="3346" max="3584" width="9.140625" style="9"/>
    <col min="3585" max="3585" width="38.5703125" style="9" customWidth="1"/>
    <col min="3586" max="3586" width="16" style="9" bestFit="1" customWidth="1"/>
    <col min="3587" max="3587" width="12.5703125" style="9" customWidth="1"/>
    <col min="3588" max="3588" width="6.140625" style="9" customWidth="1"/>
    <col min="3589" max="3592" width="12.140625" style="9" customWidth="1"/>
    <col min="3593" max="3598" width="12.7109375" style="9" bestFit="1" customWidth="1"/>
    <col min="3599" max="3599" width="12.5703125" style="9" bestFit="1" customWidth="1"/>
    <col min="3600" max="3600" width="3.7109375" style="9" customWidth="1"/>
    <col min="3601" max="3601" width="9.28515625" style="9" bestFit="1" customWidth="1"/>
    <col min="3602" max="3840" width="9.140625" style="9"/>
    <col min="3841" max="3841" width="38.5703125" style="9" customWidth="1"/>
    <col min="3842" max="3842" width="16" style="9" bestFit="1" customWidth="1"/>
    <col min="3843" max="3843" width="12.5703125" style="9" customWidth="1"/>
    <col min="3844" max="3844" width="6.140625" style="9" customWidth="1"/>
    <col min="3845" max="3848" width="12.140625" style="9" customWidth="1"/>
    <col min="3849" max="3854" width="12.7109375" style="9" bestFit="1" customWidth="1"/>
    <col min="3855" max="3855" width="12.5703125" style="9" bestFit="1" customWidth="1"/>
    <col min="3856" max="3856" width="3.7109375" style="9" customWidth="1"/>
    <col min="3857" max="3857" width="9.28515625" style="9" bestFit="1" customWidth="1"/>
    <col min="3858" max="4096" width="9.140625" style="9"/>
    <col min="4097" max="4097" width="38.5703125" style="9" customWidth="1"/>
    <col min="4098" max="4098" width="16" style="9" bestFit="1" customWidth="1"/>
    <col min="4099" max="4099" width="12.5703125" style="9" customWidth="1"/>
    <col min="4100" max="4100" width="6.140625" style="9" customWidth="1"/>
    <col min="4101" max="4104" width="12.140625" style="9" customWidth="1"/>
    <col min="4105" max="4110" width="12.7109375" style="9" bestFit="1" customWidth="1"/>
    <col min="4111" max="4111" width="12.5703125" style="9" bestFit="1" customWidth="1"/>
    <col min="4112" max="4112" width="3.7109375" style="9" customWidth="1"/>
    <col min="4113" max="4113" width="9.28515625" style="9" bestFit="1" customWidth="1"/>
    <col min="4114" max="4352" width="9.140625" style="9"/>
    <col min="4353" max="4353" width="38.5703125" style="9" customWidth="1"/>
    <col min="4354" max="4354" width="16" style="9" bestFit="1" customWidth="1"/>
    <col min="4355" max="4355" width="12.5703125" style="9" customWidth="1"/>
    <col min="4356" max="4356" width="6.140625" style="9" customWidth="1"/>
    <col min="4357" max="4360" width="12.140625" style="9" customWidth="1"/>
    <col min="4361" max="4366" width="12.7109375" style="9" bestFit="1" customWidth="1"/>
    <col min="4367" max="4367" width="12.5703125" style="9" bestFit="1" customWidth="1"/>
    <col min="4368" max="4368" width="3.7109375" style="9" customWidth="1"/>
    <col min="4369" max="4369" width="9.28515625" style="9" bestFit="1" customWidth="1"/>
    <col min="4370" max="4608" width="9.140625" style="9"/>
    <col min="4609" max="4609" width="38.5703125" style="9" customWidth="1"/>
    <col min="4610" max="4610" width="16" style="9" bestFit="1" customWidth="1"/>
    <col min="4611" max="4611" width="12.5703125" style="9" customWidth="1"/>
    <col min="4612" max="4612" width="6.140625" style="9" customWidth="1"/>
    <col min="4613" max="4616" width="12.140625" style="9" customWidth="1"/>
    <col min="4617" max="4622" width="12.7109375" style="9" bestFit="1" customWidth="1"/>
    <col min="4623" max="4623" width="12.5703125" style="9" bestFit="1" customWidth="1"/>
    <col min="4624" max="4624" width="3.7109375" style="9" customWidth="1"/>
    <col min="4625" max="4625" width="9.28515625" style="9" bestFit="1" customWidth="1"/>
    <col min="4626" max="4864" width="9.140625" style="9"/>
    <col min="4865" max="4865" width="38.5703125" style="9" customWidth="1"/>
    <col min="4866" max="4866" width="16" style="9" bestFit="1" customWidth="1"/>
    <col min="4867" max="4867" width="12.5703125" style="9" customWidth="1"/>
    <col min="4868" max="4868" width="6.140625" style="9" customWidth="1"/>
    <col min="4869" max="4872" width="12.140625" style="9" customWidth="1"/>
    <col min="4873" max="4878" width="12.7109375" style="9" bestFit="1" customWidth="1"/>
    <col min="4879" max="4879" width="12.5703125" style="9" bestFit="1" customWidth="1"/>
    <col min="4880" max="4880" width="3.7109375" style="9" customWidth="1"/>
    <col min="4881" max="4881" width="9.28515625" style="9" bestFit="1" customWidth="1"/>
    <col min="4882" max="5120" width="9.140625" style="9"/>
    <col min="5121" max="5121" width="38.5703125" style="9" customWidth="1"/>
    <col min="5122" max="5122" width="16" style="9" bestFit="1" customWidth="1"/>
    <col min="5123" max="5123" width="12.5703125" style="9" customWidth="1"/>
    <col min="5124" max="5124" width="6.140625" style="9" customWidth="1"/>
    <col min="5125" max="5128" width="12.140625" style="9" customWidth="1"/>
    <col min="5129" max="5134" width="12.7109375" style="9" bestFit="1" customWidth="1"/>
    <col min="5135" max="5135" width="12.5703125" style="9" bestFit="1" customWidth="1"/>
    <col min="5136" max="5136" width="3.7109375" style="9" customWidth="1"/>
    <col min="5137" max="5137" width="9.28515625" style="9" bestFit="1" customWidth="1"/>
    <col min="5138" max="5376" width="9.140625" style="9"/>
    <col min="5377" max="5377" width="38.5703125" style="9" customWidth="1"/>
    <col min="5378" max="5378" width="16" style="9" bestFit="1" customWidth="1"/>
    <col min="5379" max="5379" width="12.5703125" style="9" customWidth="1"/>
    <col min="5380" max="5380" width="6.140625" style="9" customWidth="1"/>
    <col min="5381" max="5384" width="12.140625" style="9" customWidth="1"/>
    <col min="5385" max="5390" width="12.7109375" style="9" bestFit="1" customWidth="1"/>
    <col min="5391" max="5391" width="12.5703125" style="9" bestFit="1" customWidth="1"/>
    <col min="5392" max="5392" width="3.7109375" style="9" customWidth="1"/>
    <col min="5393" max="5393" width="9.28515625" style="9" bestFit="1" customWidth="1"/>
    <col min="5394" max="5632" width="9.140625" style="9"/>
    <col min="5633" max="5633" width="38.5703125" style="9" customWidth="1"/>
    <col min="5634" max="5634" width="16" style="9" bestFit="1" customWidth="1"/>
    <col min="5635" max="5635" width="12.5703125" style="9" customWidth="1"/>
    <col min="5636" max="5636" width="6.140625" style="9" customWidth="1"/>
    <col min="5637" max="5640" width="12.140625" style="9" customWidth="1"/>
    <col min="5641" max="5646" width="12.7109375" style="9" bestFit="1" customWidth="1"/>
    <col min="5647" max="5647" width="12.5703125" style="9" bestFit="1" customWidth="1"/>
    <col min="5648" max="5648" width="3.7109375" style="9" customWidth="1"/>
    <col min="5649" max="5649" width="9.28515625" style="9" bestFit="1" customWidth="1"/>
    <col min="5650" max="5888" width="9.140625" style="9"/>
    <col min="5889" max="5889" width="38.5703125" style="9" customWidth="1"/>
    <col min="5890" max="5890" width="16" style="9" bestFit="1" customWidth="1"/>
    <col min="5891" max="5891" width="12.5703125" style="9" customWidth="1"/>
    <col min="5892" max="5892" width="6.140625" style="9" customWidth="1"/>
    <col min="5893" max="5896" width="12.140625" style="9" customWidth="1"/>
    <col min="5897" max="5902" width="12.7109375" style="9" bestFit="1" customWidth="1"/>
    <col min="5903" max="5903" width="12.5703125" style="9" bestFit="1" customWidth="1"/>
    <col min="5904" max="5904" width="3.7109375" style="9" customWidth="1"/>
    <col min="5905" max="5905" width="9.28515625" style="9" bestFit="1" customWidth="1"/>
    <col min="5906" max="6144" width="9.140625" style="9"/>
    <col min="6145" max="6145" width="38.5703125" style="9" customWidth="1"/>
    <col min="6146" max="6146" width="16" style="9" bestFit="1" customWidth="1"/>
    <col min="6147" max="6147" width="12.5703125" style="9" customWidth="1"/>
    <col min="6148" max="6148" width="6.140625" style="9" customWidth="1"/>
    <col min="6149" max="6152" width="12.140625" style="9" customWidth="1"/>
    <col min="6153" max="6158" width="12.7109375" style="9" bestFit="1" customWidth="1"/>
    <col min="6159" max="6159" width="12.5703125" style="9" bestFit="1" customWidth="1"/>
    <col min="6160" max="6160" width="3.7109375" style="9" customWidth="1"/>
    <col min="6161" max="6161" width="9.28515625" style="9" bestFit="1" customWidth="1"/>
    <col min="6162" max="6400" width="9.140625" style="9"/>
    <col min="6401" max="6401" width="38.5703125" style="9" customWidth="1"/>
    <col min="6402" max="6402" width="16" style="9" bestFit="1" customWidth="1"/>
    <col min="6403" max="6403" width="12.5703125" style="9" customWidth="1"/>
    <col min="6404" max="6404" width="6.140625" style="9" customWidth="1"/>
    <col min="6405" max="6408" width="12.140625" style="9" customWidth="1"/>
    <col min="6409" max="6414" width="12.7109375" style="9" bestFit="1" customWidth="1"/>
    <col min="6415" max="6415" width="12.5703125" style="9" bestFit="1" customWidth="1"/>
    <col min="6416" max="6416" width="3.7109375" style="9" customWidth="1"/>
    <col min="6417" max="6417" width="9.28515625" style="9" bestFit="1" customWidth="1"/>
    <col min="6418" max="6656" width="9.140625" style="9"/>
    <col min="6657" max="6657" width="38.5703125" style="9" customWidth="1"/>
    <col min="6658" max="6658" width="16" style="9" bestFit="1" customWidth="1"/>
    <col min="6659" max="6659" width="12.5703125" style="9" customWidth="1"/>
    <col min="6660" max="6660" width="6.140625" style="9" customWidth="1"/>
    <col min="6661" max="6664" width="12.140625" style="9" customWidth="1"/>
    <col min="6665" max="6670" width="12.7109375" style="9" bestFit="1" customWidth="1"/>
    <col min="6671" max="6671" width="12.5703125" style="9" bestFit="1" customWidth="1"/>
    <col min="6672" max="6672" width="3.7109375" style="9" customWidth="1"/>
    <col min="6673" max="6673" width="9.28515625" style="9" bestFit="1" customWidth="1"/>
    <col min="6674" max="6912" width="9.140625" style="9"/>
    <col min="6913" max="6913" width="38.5703125" style="9" customWidth="1"/>
    <col min="6914" max="6914" width="16" style="9" bestFit="1" customWidth="1"/>
    <col min="6915" max="6915" width="12.5703125" style="9" customWidth="1"/>
    <col min="6916" max="6916" width="6.140625" style="9" customWidth="1"/>
    <col min="6917" max="6920" width="12.140625" style="9" customWidth="1"/>
    <col min="6921" max="6926" width="12.7109375" style="9" bestFit="1" customWidth="1"/>
    <col min="6927" max="6927" width="12.5703125" style="9" bestFit="1" customWidth="1"/>
    <col min="6928" max="6928" width="3.7109375" style="9" customWidth="1"/>
    <col min="6929" max="6929" width="9.28515625" style="9" bestFit="1" customWidth="1"/>
    <col min="6930" max="7168" width="9.140625" style="9"/>
    <col min="7169" max="7169" width="38.5703125" style="9" customWidth="1"/>
    <col min="7170" max="7170" width="16" style="9" bestFit="1" customWidth="1"/>
    <col min="7171" max="7171" width="12.5703125" style="9" customWidth="1"/>
    <col min="7172" max="7172" width="6.140625" style="9" customWidth="1"/>
    <col min="7173" max="7176" width="12.140625" style="9" customWidth="1"/>
    <col min="7177" max="7182" width="12.7109375" style="9" bestFit="1" customWidth="1"/>
    <col min="7183" max="7183" width="12.5703125" style="9" bestFit="1" customWidth="1"/>
    <col min="7184" max="7184" width="3.7109375" style="9" customWidth="1"/>
    <col min="7185" max="7185" width="9.28515625" style="9" bestFit="1" customWidth="1"/>
    <col min="7186" max="7424" width="9.140625" style="9"/>
    <col min="7425" max="7425" width="38.5703125" style="9" customWidth="1"/>
    <col min="7426" max="7426" width="16" style="9" bestFit="1" customWidth="1"/>
    <col min="7427" max="7427" width="12.5703125" style="9" customWidth="1"/>
    <col min="7428" max="7428" width="6.140625" style="9" customWidth="1"/>
    <col min="7429" max="7432" width="12.140625" style="9" customWidth="1"/>
    <col min="7433" max="7438" width="12.7109375" style="9" bestFit="1" customWidth="1"/>
    <col min="7439" max="7439" width="12.5703125" style="9" bestFit="1" customWidth="1"/>
    <col min="7440" max="7440" width="3.7109375" style="9" customWidth="1"/>
    <col min="7441" max="7441" width="9.28515625" style="9" bestFit="1" customWidth="1"/>
    <col min="7442" max="7680" width="9.140625" style="9"/>
    <col min="7681" max="7681" width="38.5703125" style="9" customWidth="1"/>
    <col min="7682" max="7682" width="16" style="9" bestFit="1" customWidth="1"/>
    <col min="7683" max="7683" width="12.5703125" style="9" customWidth="1"/>
    <col min="7684" max="7684" width="6.140625" style="9" customWidth="1"/>
    <col min="7685" max="7688" width="12.140625" style="9" customWidth="1"/>
    <col min="7689" max="7694" width="12.7109375" style="9" bestFit="1" customWidth="1"/>
    <col min="7695" max="7695" width="12.5703125" style="9" bestFit="1" customWidth="1"/>
    <col min="7696" max="7696" width="3.7109375" style="9" customWidth="1"/>
    <col min="7697" max="7697" width="9.28515625" style="9" bestFit="1" customWidth="1"/>
    <col min="7698" max="7936" width="9.140625" style="9"/>
    <col min="7937" max="7937" width="38.5703125" style="9" customWidth="1"/>
    <col min="7938" max="7938" width="16" style="9" bestFit="1" customWidth="1"/>
    <col min="7939" max="7939" width="12.5703125" style="9" customWidth="1"/>
    <col min="7940" max="7940" width="6.140625" style="9" customWidth="1"/>
    <col min="7941" max="7944" width="12.140625" style="9" customWidth="1"/>
    <col min="7945" max="7950" width="12.7109375" style="9" bestFit="1" customWidth="1"/>
    <col min="7951" max="7951" width="12.5703125" style="9" bestFit="1" customWidth="1"/>
    <col min="7952" max="7952" width="3.7109375" style="9" customWidth="1"/>
    <col min="7953" max="7953" width="9.28515625" style="9" bestFit="1" customWidth="1"/>
    <col min="7954" max="8192" width="9.140625" style="9"/>
    <col min="8193" max="8193" width="38.5703125" style="9" customWidth="1"/>
    <col min="8194" max="8194" width="16" style="9" bestFit="1" customWidth="1"/>
    <col min="8195" max="8195" width="12.5703125" style="9" customWidth="1"/>
    <col min="8196" max="8196" width="6.140625" style="9" customWidth="1"/>
    <col min="8197" max="8200" width="12.140625" style="9" customWidth="1"/>
    <col min="8201" max="8206" width="12.7109375" style="9" bestFit="1" customWidth="1"/>
    <col min="8207" max="8207" width="12.5703125" style="9" bestFit="1" customWidth="1"/>
    <col min="8208" max="8208" width="3.7109375" style="9" customWidth="1"/>
    <col min="8209" max="8209" width="9.28515625" style="9" bestFit="1" customWidth="1"/>
    <col min="8210" max="8448" width="9.140625" style="9"/>
    <col min="8449" max="8449" width="38.5703125" style="9" customWidth="1"/>
    <col min="8450" max="8450" width="16" style="9" bestFit="1" customWidth="1"/>
    <col min="8451" max="8451" width="12.5703125" style="9" customWidth="1"/>
    <col min="8452" max="8452" width="6.140625" style="9" customWidth="1"/>
    <col min="8453" max="8456" width="12.140625" style="9" customWidth="1"/>
    <col min="8457" max="8462" width="12.7109375" style="9" bestFit="1" customWidth="1"/>
    <col min="8463" max="8463" width="12.5703125" style="9" bestFit="1" customWidth="1"/>
    <col min="8464" max="8464" width="3.7109375" style="9" customWidth="1"/>
    <col min="8465" max="8465" width="9.28515625" style="9" bestFit="1" customWidth="1"/>
    <col min="8466" max="8704" width="9.140625" style="9"/>
    <col min="8705" max="8705" width="38.5703125" style="9" customWidth="1"/>
    <col min="8706" max="8706" width="16" style="9" bestFit="1" customWidth="1"/>
    <col min="8707" max="8707" width="12.5703125" style="9" customWidth="1"/>
    <col min="8708" max="8708" width="6.140625" style="9" customWidth="1"/>
    <col min="8709" max="8712" width="12.140625" style="9" customWidth="1"/>
    <col min="8713" max="8718" width="12.7109375" style="9" bestFit="1" customWidth="1"/>
    <col min="8719" max="8719" width="12.5703125" style="9" bestFit="1" customWidth="1"/>
    <col min="8720" max="8720" width="3.7109375" style="9" customWidth="1"/>
    <col min="8721" max="8721" width="9.28515625" style="9" bestFit="1" customWidth="1"/>
    <col min="8722" max="8960" width="9.140625" style="9"/>
    <col min="8961" max="8961" width="38.5703125" style="9" customWidth="1"/>
    <col min="8962" max="8962" width="16" style="9" bestFit="1" customWidth="1"/>
    <col min="8963" max="8963" width="12.5703125" style="9" customWidth="1"/>
    <col min="8964" max="8964" width="6.140625" style="9" customWidth="1"/>
    <col min="8965" max="8968" width="12.140625" style="9" customWidth="1"/>
    <col min="8969" max="8974" width="12.7109375" style="9" bestFit="1" customWidth="1"/>
    <col min="8975" max="8975" width="12.5703125" style="9" bestFit="1" customWidth="1"/>
    <col min="8976" max="8976" width="3.7109375" style="9" customWidth="1"/>
    <col min="8977" max="8977" width="9.28515625" style="9" bestFit="1" customWidth="1"/>
    <col min="8978" max="9216" width="9.140625" style="9"/>
    <col min="9217" max="9217" width="38.5703125" style="9" customWidth="1"/>
    <col min="9218" max="9218" width="16" style="9" bestFit="1" customWidth="1"/>
    <col min="9219" max="9219" width="12.5703125" style="9" customWidth="1"/>
    <col min="9220" max="9220" width="6.140625" style="9" customWidth="1"/>
    <col min="9221" max="9224" width="12.140625" style="9" customWidth="1"/>
    <col min="9225" max="9230" width="12.7109375" style="9" bestFit="1" customWidth="1"/>
    <col min="9231" max="9231" width="12.5703125" style="9" bestFit="1" customWidth="1"/>
    <col min="9232" max="9232" width="3.7109375" style="9" customWidth="1"/>
    <col min="9233" max="9233" width="9.28515625" style="9" bestFit="1" customWidth="1"/>
    <col min="9234" max="9472" width="9.140625" style="9"/>
    <col min="9473" max="9473" width="38.5703125" style="9" customWidth="1"/>
    <col min="9474" max="9474" width="16" style="9" bestFit="1" customWidth="1"/>
    <col min="9475" max="9475" width="12.5703125" style="9" customWidth="1"/>
    <col min="9476" max="9476" width="6.140625" style="9" customWidth="1"/>
    <col min="9477" max="9480" width="12.140625" style="9" customWidth="1"/>
    <col min="9481" max="9486" width="12.7109375" style="9" bestFit="1" customWidth="1"/>
    <col min="9487" max="9487" width="12.5703125" style="9" bestFit="1" customWidth="1"/>
    <col min="9488" max="9488" width="3.7109375" style="9" customWidth="1"/>
    <col min="9489" max="9489" width="9.28515625" style="9" bestFit="1" customWidth="1"/>
    <col min="9490" max="9728" width="9.140625" style="9"/>
    <col min="9729" max="9729" width="38.5703125" style="9" customWidth="1"/>
    <col min="9730" max="9730" width="16" style="9" bestFit="1" customWidth="1"/>
    <col min="9731" max="9731" width="12.5703125" style="9" customWidth="1"/>
    <col min="9732" max="9732" width="6.140625" style="9" customWidth="1"/>
    <col min="9733" max="9736" width="12.140625" style="9" customWidth="1"/>
    <col min="9737" max="9742" width="12.7109375" style="9" bestFit="1" customWidth="1"/>
    <col min="9743" max="9743" width="12.5703125" style="9" bestFit="1" customWidth="1"/>
    <col min="9744" max="9744" width="3.7109375" style="9" customWidth="1"/>
    <col min="9745" max="9745" width="9.28515625" style="9" bestFit="1" customWidth="1"/>
    <col min="9746" max="9984" width="9.140625" style="9"/>
    <col min="9985" max="9985" width="38.5703125" style="9" customWidth="1"/>
    <col min="9986" max="9986" width="16" style="9" bestFit="1" customWidth="1"/>
    <col min="9987" max="9987" width="12.5703125" style="9" customWidth="1"/>
    <col min="9988" max="9988" width="6.140625" style="9" customWidth="1"/>
    <col min="9989" max="9992" width="12.140625" style="9" customWidth="1"/>
    <col min="9993" max="9998" width="12.7109375" style="9" bestFit="1" customWidth="1"/>
    <col min="9999" max="9999" width="12.5703125" style="9" bestFit="1" customWidth="1"/>
    <col min="10000" max="10000" width="3.7109375" style="9" customWidth="1"/>
    <col min="10001" max="10001" width="9.28515625" style="9" bestFit="1" customWidth="1"/>
    <col min="10002" max="10240" width="9.140625" style="9"/>
    <col min="10241" max="10241" width="38.5703125" style="9" customWidth="1"/>
    <col min="10242" max="10242" width="16" style="9" bestFit="1" customWidth="1"/>
    <col min="10243" max="10243" width="12.5703125" style="9" customWidth="1"/>
    <col min="10244" max="10244" width="6.140625" style="9" customWidth="1"/>
    <col min="10245" max="10248" width="12.140625" style="9" customWidth="1"/>
    <col min="10249" max="10254" width="12.7109375" style="9" bestFit="1" customWidth="1"/>
    <col min="10255" max="10255" width="12.5703125" style="9" bestFit="1" customWidth="1"/>
    <col min="10256" max="10256" width="3.7109375" style="9" customWidth="1"/>
    <col min="10257" max="10257" width="9.28515625" style="9" bestFit="1" customWidth="1"/>
    <col min="10258" max="10496" width="9.140625" style="9"/>
    <col min="10497" max="10497" width="38.5703125" style="9" customWidth="1"/>
    <col min="10498" max="10498" width="16" style="9" bestFit="1" customWidth="1"/>
    <col min="10499" max="10499" width="12.5703125" style="9" customWidth="1"/>
    <col min="10500" max="10500" width="6.140625" style="9" customWidth="1"/>
    <col min="10501" max="10504" width="12.140625" style="9" customWidth="1"/>
    <col min="10505" max="10510" width="12.7109375" style="9" bestFit="1" customWidth="1"/>
    <col min="10511" max="10511" width="12.5703125" style="9" bestFit="1" customWidth="1"/>
    <col min="10512" max="10512" width="3.7109375" style="9" customWidth="1"/>
    <col min="10513" max="10513" width="9.28515625" style="9" bestFit="1" customWidth="1"/>
    <col min="10514" max="10752" width="9.140625" style="9"/>
    <col min="10753" max="10753" width="38.5703125" style="9" customWidth="1"/>
    <col min="10754" max="10754" width="16" style="9" bestFit="1" customWidth="1"/>
    <col min="10755" max="10755" width="12.5703125" style="9" customWidth="1"/>
    <col min="10756" max="10756" width="6.140625" style="9" customWidth="1"/>
    <col min="10757" max="10760" width="12.140625" style="9" customWidth="1"/>
    <col min="10761" max="10766" width="12.7109375" style="9" bestFit="1" customWidth="1"/>
    <col min="10767" max="10767" width="12.5703125" style="9" bestFit="1" customWidth="1"/>
    <col min="10768" max="10768" width="3.7109375" style="9" customWidth="1"/>
    <col min="10769" max="10769" width="9.28515625" style="9" bestFit="1" customWidth="1"/>
    <col min="10770" max="11008" width="9.140625" style="9"/>
    <col min="11009" max="11009" width="38.5703125" style="9" customWidth="1"/>
    <col min="11010" max="11010" width="16" style="9" bestFit="1" customWidth="1"/>
    <col min="11011" max="11011" width="12.5703125" style="9" customWidth="1"/>
    <col min="11012" max="11012" width="6.140625" style="9" customWidth="1"/>
    <col min="11013" max="11016" width="12.140625" style="9" customWidth="1"/>
    <col min="11017" max="11022" width="12.7109375" style="9" bestFit="1" customWidth="1"/>
    <col min="11023" max="11023" width="12.5703125" style="9" bestFit="1" customWidth="1"/>
    <col min="11024" max="11024" width="3.7109375" style="9" customWidth="1"/>
    <col min="11025" max="11025" width="9.28515625" style="9" bestFit="1" customWidth="1"/>
    <col min="11026" max="11264" width="9.140625" style="9"/>
    <col min="11265" max="11265" width="38.5703125" style="9" customWidth="1"/>
    <col min="11266" max="11266" width="16" style="9" bestFit="1" customWidth="1"/>
    <col min="11267" max="11267" width="12.5703125" style="9" customWidth="1"/>
    <col min="11268" max="11268" width="6.140625" style="9" customWidth="1"/>
    <col min="11269" max="11272" width="12.140625" style="9" customWidth="1"/>
    <col min="11273" max="11278" width="12.7109375" style="9" bestFit="1" customWidth="1"/>
    <col min="11279" max="11279" width="12.5703125" style="9" bestFit="1" customWidth="1"/>
    <col min="11280" max="11280" width="3.7109375" style="9" customWidth="1"/>
    <col min="11281" max="11281" width="9.28515625" style="9" bestFit="1" customWidth="1"/>
    <col min="11282" max="11520" width="9.140625" style="9"/>
    <col min="11521" max="11521" width="38.5703125" style="9" customWidth="1"/>
    <col min="11522" max="11522" width="16" style="9" bestFit="1" customWidth="1"/>
    <col min="11523" max="11523" width="12.5703125" style="9" customWidth="1"/>
    <col min="11524" max="11524" width="6.140625" style="9" customWidth="1"/>
    <col min="11525" max="11528" width="12.140625" style="9" customWidth="1"/>
    <col min="11529" max="11534" width="12.7109375" style="9" bestFit="1" customWidth="1"/>
    <col min="11535" max="11535" width="12.5703125" style="9" bestFit="1" customWidth="1"/>
    <col min="11536" max="11536" width="3.7109375" style="9" customWidth="1"/>
    <col min="11537" max="11537" width="9.28515625" style="9" bestFit="1" customWidth="1"/>
    <col min="11538" max="11776" width="9.140625" style="9"/>
    <col min="11777" max="11777" width="38.5703125" style="9" customWidth="1"/>
    <col min="11778" max="11778" width="16" style="9" bestFit="1" customWidth="1"/>
    <col min="11779" max="11779" width="12.5703125" style="9" customWidth="1"/>
    <col min="11780" max="11780" width="6.140625" style="9" customWidth="1"/>
    <col min="11781" max="11784" width="12.140625" style="9" customWidth="1"/>
    <col min="11785" max="11790" width="12.7109375" style="9" bestFit="1" customWidth="1"/>
    <col min="11791" max="11791" width="12.5703125" style="9" bestFit="1" customWidth="1"/>
    <col min="11792" max="11792" width="3.7109375" style="9" customWidth="1"/>
    <col min="11793" max="11793" width="9.28515625" style="9" bestFit="1" customWidth="1"/>
    <col min="11794" max="12032" width="9.140625" style="9"/>
    <col min="12033" max="12033" width="38.5703125" style="9" customWidth="1"/>
    <col min="12034" max="12034" width="16" style="9" bestFit="1" customWidth="1"/>
    <col min="12035" max="12035" width="12.5703125" style="9" customWidth="1"/>
    <col min="12036" max="12036" width="6.140625" style="9" customWidth="1"/>
    <col min="12037" max="12040" width="12.140625" style="9" customWidth="1"/>
    <col min="12041" max="12046" width="12.7109375" style="9" bestFit="1" customWidth="1"/>
    <col min="12047" max="12047" width="12.5703125" style="9" bestFit="1" customWidth="1"/>
    <col min="12048" max="12048" width="3.7109375" style="9" customWidth="1"/>
    <col min="12049" max="12049" width="9.28515625" style="9" bestFit="1" customWidth="1"/>
    <col min="12050" max="12288" width="9.140625" style="9"/>
    <col min="12289" max="12289" width="38.5703125" style="9" customWidth="1"/>
    <col min="12290" max="12290" width="16" style="9" bestFit="1" customWidth="1"/>
    <col min="12291" max="12291" width="12.5703125" style="9" customWidth="1"/>
    <col min="12292" max="12292" width="6.140625" style="9" customWidth="1"/>
    <col min="12293" max="12296" width="12.140625" style="9" customWidth="1"/>
    <col min="12297" max="12302" width="12.7109375" style="9" bestFit="1" customWidth="1"/>
    <col min="12303" max="12303" width="12.5703125" style="9" bestFit="1" customWidth="1"/>
    <col min="12304" max="12304" width="3.7109375" style="9" customWidth="1"/>
    <col min="12305" max="12305" width="9.28515625" style="9" bestFit="1" customWidth="1"/>
    <col min="12306" max="12544" width="9.140625" style="9"/>
    <col min="12545" max="12545" width="38.5703125" style="9" customWidth="1"/>
    <col min="12546" max="12546" width="16" style="9" bestFit="1" customWidth="1"/>
    <col min="12547" max="12547" width="12.5703125" style="9" customWidth="1"/>
    <col min="12548" max="12548" width="6.140625" style="9" customWidth="1"/>
    <col min="12549" max="12552" width="12.140625" style="9" customWidth="1"/>
    <col min="12553" max="12558" width="12.7109375" style="9" bestFit="1" customWidth="1"/>
    <col min="12559" max="12559" width="12.5703125" style="9" bestFit="1" customWidth="1"/>
    <col min="12560" max="12560" width="3.7109375" style="9" customWidth="1"/>
    <col min="12561" max="12561" width="9.28515625" style="9" bestFit="1" customWidth="1"/>
    <col min="12562" max="12800" width="9.140625" style="9"/>
    <col min="12801" max="12801" width="38.5703125" style="9" customWidth="1"/>
    <col min="12802" max="12802" width="16" style="9" bestFit="1" customWidth="1"/>
    <col min="12803" max="12803" width="12.5703125" style="9" customWidth="1"/>
    <col min="12804" max="12804" width="6.140625" style="9" customWidth="1"/>
    <col min="12805" max="12808" width="12.140625" style="9" customWidth="1"/>
    <col min="12809" max="12814" width="12.7109375" style="9" bestFit="1" customWidth="1"/>
    <col min="12815" max="12815" width="12.5703125" style="9" bestFit="1" customWidth="1"/>
    <col min="12816" max="12816" width="3.7109375" style="9" customWidth="1"/>
    <col min="12817" max="12817" width="9.28515625" style="9" bestFit="1" customWidth="1"/>
    <col min="12818" max="13056" width="9.140625" style="9"/>
    <col min="13057" max="13057" width="38.5703125" style="9" customWidth="1"/>
    <col min="13058" max="13058" width="16" style="9" bestFit="1" customWidth="1"/>
    <col min="13059" max="13059" width="12.5703125" style="9" customWidth="1"/>
    <col min="13060" max="13060" width="6.140625" style="9" customWidth="1"/>
    <col min="13061" max="13064" width="12.140625" style="9" customWidth="1"/>
    <col min="13065" max="13070" width="12.7109375" style="9" bestFit="1" customWidth="1"/>
    <col min="13071" max="13071" width="12.5703125" style="9" bestFit="1" customWidth="1"/>
    <col min="13072" max="13072" width="3.7109375" style="9" customWidth="1"/>
    <col min="13073" max="13073" width="9.28515625" style="9" bestFit="1" customWidth="1"/>
    <col min="13074" max="13312" width="9.140625" style="9"/>
    <col min="13313" max="13313" width="38.5703125" style="9" customWidth="1"/>
    <col min="13314" max="13314" width="16" style="9" bestFit="1" customWidth="1"/>
    <col min="13315" max="13315" width="12.5703125" style="9" customWidth="1"/>
    <col min="13316" max="13316" width="6.140625" style="9" customWidth="1"/>
    <col min="13317" max="13320" width="12.140625" style="9" customWidth="1"/>
    <col min="13321" max="13326" width="12.7109375" style="9" bestFit="1" customWidth="1"/>
    <col min="13327" max="13327" width="12.5703125" style="9" bestFit="1" customWidth="1"/>
    <col min="13328" max="13328" width="3.7109375" style="9" customWidth="1"/>
    <col min="13329" max="13329" width="9.28515625" style="9" bestFit="1" customWidth="1"/>
    <col min="13330" max="13568" width="9.140625" style="9"/>
    <col min="13569" max="13569" width="38.5703125" style="9" customWidth="1"/>
    <col min="13570" max="13570" width="16" style="9" bestFit="1" customWidth="1"/>
    <col min="13571" max="13571" width="12.5703125" style="9" customWidth="1"/>
    <col min="13572" max="13572" width="6.140625" style="9" customWidth="1"/>
    <col min="13573" max="13576" width="12.140625" style="9" customWidth="1"/>
    <col min="13577" max="13582" width="12.7109375" style="9" bestFit="1" customWidth="1"/>
    <col min="13583" max="13583" width="12.5703125" style="9" bestFit="1" customWidth="1"/>
    <col min="13584" max="13584" width="3.7109375" style="9" customWidth="1"/>
    <col min="13585" max="13585" width="9.28515625" style="9" bestFit="1" customWidth="1"/>
    <col min="13586" max="13824" width="9.140625" style="9"/>
    <col min="13825" max="13825" width="38.5703125" style="9" customWidth="1"/>
    <col min="13826" max="13826" width="16" style="9" bestFit="1" customWidth="1"/>
    <col min="13827" max="13827" width="12.5703125" style="9" customWidth="1"/>
    <col min="13828" max="13828" width="6.140625" style="9" customWidth="1"/>
    <col min="13829" max="13832" width="12.140625" style="9" customWidth="1"/>
    <col min="13833" max="13838" width="12.7109375" style="9" bestFit="1" customWidth="1"/>
    <col min="13839" max="13839" width="12.5703125" style="9" bestFit="1" customWidth="1"/>
    <col min="13840" max="13840" width="3.7109375" style="9" customWidth="1"/>
    <col min="13841" max="13841" width="9.28515625" style="9" bestFit="1" customWidth="1"/>
    <col min="13842" max="14080" width="9.140625" style="9"/>
    <col min="14081" max="14081" width="38.5703125" style="9" customWidth="1"/>
    <col min="14082" max="14082" width="16" style="9" bestFit="1" customWidth="1"/>
    <col min="14083" max="14083" width="12.5703125" style="9" customWidth="1"/>
    <col min="14084" max="14084" width="6.140625" style="9" customWidth="1"/>
    <col min="14085" max="14088" width="12.140625" style="9" customWidth="1"/>
    <col min="14089" max="14094" width="12.7109375" style="9" bestFit="1" customWidth="1"/>
    <col min="14095" max="14095" width="12.5703125" style="9" bestFit="1" customWidth="1"/>
    <col min="14096" max="14096" width="3.7109375" style="9" customWidth="1"/>
    <col min="14097" max="14097" width="9.28515625" style="9" bestFit="1" customWidth="1"/>
    <col min="14098" max="14336" width="9.140625" style="9"/>
    <col min="14337" max="14337" width="38.5703125" style="9" customWidth="1"/>
    <col min="14338" max="14338" width="16" style="9" bestFit="1" customWidth="1"/>
    <col min="14339" max="14339" width="12.5703125" style="9" customWidth="1"/>
    <col min="14340" max="14340" width="6.140625" style="9" customWidth="1"/>
    <col min="14341" max="14344" width="12.140625" style="9" customWidth="1"/>
    <col min="14345" max="14350" width="12.7109375" style="9" bestFit="1" customWidth="1"/>
    <col min="14351" max="14351" width="12.5703125" style="9" bestFit="1" customWidth="1"/>
    <col min="14352" max="14352" width="3.7109375" style="9" customWidth="1"/>
    <col min="14353" max="14353" width="9.28515625" style="9" bestFit="1" customWidth="1"/>
    <col min="14354" max="14592" width="9.140625" style="9"/>
    <col min="14593" max="14593" width="38.5703125" style="9" customWidth="1"/>
    <col min="14594" max="14594" width="16" style="9" bestFit="1" customWidth="1"/>
    <col min="14595" max="14595" width="12.5703125" style="9" customWidth="1"/>
    <col min="14596" max="14596" width="6.140625" style="9" customWidth="1"/>
    <col min="14597" max="14600" width="12.140625" style="9" customWidth="1"/>
    <col min="14601" max="14606" width="12.7109375" style="9" bestFit="1" customWidth="1"/>
    <col min="14607" max="14607" width="12.5703125" style="9" bestFit="1" customWidth="1"/>
    <col min="14608" max="14608" width="3.7109375" style="9" customWidth="1"/>
    <col min="14609" max="14609" width="9.28515625" style="9" bestFit="1" customWidth="1"/>
    <col min="14610" max="14848" width="9.140625" style="9"/>
    <col min="14849" max="14849" width="38.5703125" style="9" customWidth="1"/>
    <col min="14850" max="14850" width="16" style="9" bestFit="1" customWidth="1"/>
    <col min="14851" max="14851" width="12.5703125" style="9" customWidth="1"/>
    <col min="14852" max="14852" width="6.140625" style="9" customWidth="1"/>
    <col min="14853" max="14856" width="12.140625" style="9" customWidth="1"/>
    <col min="14857" max="14862" width="12.7109375" style="9" bestFit="1" customWidth="1"/>
    <col min="14863" max="14863" width="12.5703125" style="9" bestFit="1" customWidth="1"/>
    <col min="14864" max="14864" width="3.7109375" style="9" customWidth="1"/>
    <col min="14865" max="14865" width="9.28515625" style="9" bestFit="1" customWidth="1"/>
    <col min="14866" max="15104" width="9.140625" style="9"/>
    <col min="15105" max="15105" width="38.5703125" style="9" customWidth="1"/>
    <col min="15106" max="15106" width="16" style="9" bestFit="1" customWidth="1"/>
    <col min="15107" max="15107" width="12.5703125" style="9" customWidth="1"/>
    <col min="15108" max="15108" width="6.140625" style="9" customWidth="1"/>
    <col min="15109" max="15112" width="12.140625" style="9" customWidth="1"/>
    <col min="15113" max="15118" width="12.7109375" style="9" bestFit="1" customWidth="1"/>
    <col min="15119" max="15119" width="12.5703125" style="9" bestFit="1" customWidth="1"/>
    <col min="15120" max="15120" width="3.7109375" style="9" customWidth="1"/>
    <col min="15121" max="15121" width="9.28515625" style="9" bestFit="1" customWidth="1"/>
    <col min="15122" max="15360" width="9.140625" style="9"/>
    <col min="15361" max="15361" width="38.5703125" style="9" customWidth="1"/>
    <col min="15362" max="15362" width="16" style="9" bestFit="1" customWidth="1"/>
    <col min="15363" max="15363" width="12.5703125" style="9" customWidth="1"/>
    <col min="15364" max="15364" width="6.140625" style="9" customWidth="1"/>
    <col min="15365" max="15368" width="12.140625" style="9" customWidth="1"/>
    <col min="15369" max="15374" width="12.7109375" style="9" bestFit="1" customWidth="1"/>
    <col min="15375" max="15375" width="12.5703125" style="9" bestFit="1" customWidth="1"/>
    <col min="15376" max="15376" width="3.7109375" style="9" customWidth="1"/>
    <col min="15377" max="15377" width="9.28515625" style="9" bestFit="1" customWidth="1"/>
    <col min="15378" max="15616" width="9.140625" style="9"/>
    <col min="15617" max="15617" width="38.5703125" style="9" customWidth="1"/>
    <col min="15618" max="15618" width="16" style="9" bestFit="1" customWidth="1"/>
    <col min="15619" max="15619" width="12.5703125" style="9" customWidth="1"/>
    <col min="15620" max="15620" width="6.140625" style="9" customWidth="1"/>
    <col min="15621" max="15624" width="12.140625" style="9" customWidth="1"/>
    <col min="15625" max="15630" width="12.7109375" style="9" bestFit="1" customWidth="1"/>
    <col min="15631" max="15631" width="12.5703125" style="9" bestFit="1" customWidth="1"/>
    <col min="15632" max="15632" width="3.7109375" style="9" customWidth="1"/>
    <col min="15633" max="15633" width="9.28515625" style="9" bestFit="1" customWidth="1"/>
    <col min="15634" max="15872" width="9.140625" style="9"/>
    <col min="15873" max="15873" width="38.5703125" style="9" customWidth="1"/>
    <col min="15874" max="15874" width="16" style="9" bestFit="1" customWidth="1"/>
    <col min="15875" max="15875" width="12.5703125" style="9" customWidth="1"/>
    <col min="15876" max="15876" width="6.140625" style="9" customWidth="1"/>
    <col min="15877" max="15880" width="12.140625" style="9" customWidth="1"/>
    <col min="15881" max="15886" width="12.7109375" style="9" bestFit="1" customWidth="1"/>
    <col min="15887" max="15887" width="12.5703125" style="9" bestFit="1" customWidth="1"/>
    <col min="15888" max="15888" width="3.7109375" style="9" customWidth="1"/>
    <col min="15889" max="15889" width="9.28515625" style="9" bestFit="1" customWidth="1"/>
    <col min="15890" max="16128" width="9.140625" style="9"/>
    <col min="16129" max="16129" width="38.5703125" style="9" customWidth="1"/>
    <col min="16130" max="16130" width="16" style="9" bestFit="1" customWidth="1"/>
    <col min="16131" max="16131" width="12.5703125" style="9" customWidth="1"/>
    <col min="16132" max="16132" width="6.140625" style="9" customWidth="1"/>
    <col min="16133" max="16136" width="12.140625" style="9" customWidth="1"/>
    <col min="16137" max="16142" width="12.7109375" style="9" bestFit="1" customWidth="1"/>
    <col min="16143" max="16143" width="12.5703125" style="9" bestFit="1" customWidth="1"/>
    <col min="16144" max="16144" width="3.7109375" style="9" customWidth="1"/>
    <col min="16145" max="16145" width="9.28515625" style="9" bestFit="1" customWidth="1"/>
    <col min="16146" max="16384" width="9.140625" style="9"/>
  </cols>
  <sheetData>
    <row r="1" spans="1:16">
      <c r="B1" s="10" t="s">
        <v>40</v>
      </c>
      <c r="C1" s="10" t="s">
        <v>41</v>
      </c>
      <c r="D1" s="11"/>
      <c r="E1" s="12" t="s">
        <v>42</v>
      </c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>
      <c r="A2" s="11" t="s">
        <v>43</v>
      </c>
      <c r="B2" s="14" t="s">
        <v>44</v>
      </c>
      <c r="C2" s="14" t="s">
        <v>44</v>
      </c>
      <c r="D2" s="14"/>
      <c r="E2" s="14">
        <v>2011</v>
      </c>
      <c r="F2" s="14">
        <v>2012</v>
      </c>
      <c r="G2" s="14">
        <v>2012</v>
      </c>
      <c r="H2" s="14">
        <v>2013</v>
      </c>
      <c r="I2" s="14">
        <v>2014</v>
      </c>
      <c r="J2" s="14">
        <v>2015</v>
      </c>
      <c r="K2" s="14">
        <v>2016</v>
      </c>
      <c r="L2" s="14">
        <v>2017</v>
      </c>
      <c r="M2" s="14">
        <v>2018</v>
      </c>
      <c r="N2" s="14">
        <v>2019</v>
      </c>
      <c r="O2" s="14" t="s">
        <v>45</v>
      </c>
      <c r="P2" s="15"/>
    </row>
    <row r="3" spans="1:16">
      <c r="A3" s="16" t="s">
        <v>46</v>
      </c>
      <c r="B3" s="17" t="str">
        <f>IF([1]Inputs!B3="","",[1]Inputs!B3)</f>
        <v/>
      </c>
      <c r="C3" s="18">
        <v>1</v>
      </c>
      <c r="D3" s="17"/>
      <c r="E3" s="19"/>
      <c r="F3" s="20" t="s">
        <v>47</v>
      </c>
      <c r="G3" s="20" t="s">
        <v>48</v>
      </c>
      <c r="H3" s="19"/>
      <c r="I3" s="19"/>
      <c r="J3" s="19"/>
      <c r="K3" s="19"/>
      <c r="L3" s="19"/>
      <c r="M3" s="19"/>
      <c r="N3" s="19"/>
      <c r="O3" s="21"/>
      <c r="P3" s="21"/>
    </row>
    <row r="4" spans="1:16">
      <c r="A4" s="16" t="s">
        <v>49</v>
      </c>
      <c r="B4" s="17" t="str">
        <f>IF([1]Inputs!B4="","",[1]Inputs!B4)</f>
        <v/>
      </c>
      <c r="C4" s="18">
        <v>1</v>
      </c>
      <c r="D4" s="17"/>
      <c r="E4" s="19"/>
      <c r="F4" s="19"/>
      <c r="G4" s="19"/>
      <c r="H4" s="19"/>
      <c r="I4" s="19"/>
      <c r="J4" s="19"/>
      <c r="K4" s="19"/>
      <c r="L4" s="19"/>
      <c r="M4" s="19"/>
      <c r="N4" s="19"/>
      <c r="O4" s="21"/>
      <c r="P4" s="21"/>
    </row>
    <row r="5" spans="1:16">
      <c r="A5" s="16" t="s">
        <v>50</v>
      </c>
      <c r="B5" s="17" t="str">
        <f>IF([1]Inputs!B5="","",[1]Inputs!B5)</f>
        <v/>
      </c>
      <c r="C5" s="18">
        <v>1</v>
      </c>
      <c r="D5" s="17"/>
      <c r="E5" s="19"/>
      <c r="F5" s="19"/>
      <c r="G5" s="19"/>
      <c r="H5" s="19"/>
      <c r="I5" s="19"/>
      <c r="J5" s="19"/>
      <c r="K5" s="19"/>
      <c r="L5" s="19"/>
      <c r="M5" s="19"/>
      <c r="N5" s="19"/>
      <c r="O5" s="21"/>
      <c r="P5" s="21"/>
    </row>
    <row r="6" spans="1:16">
      <c r="A6" s="16" t="s">
        <v>51</v>
      </c>
      <c r="B6" s="17" t="str">
        <f>IF([1]Inputs!B6="","",[1]Inputs!B6)</f>
        <v/>
      </c>
      <c r="C6" s="22">
        <v>1</v>
      </c>
      <c r="D6" s="17"/>
      <c r="E6" s="19"/>
      <c r="F6" s="23">
        <f>$C6*'[1]Incr Mtr Savings'!D6</f>
        <v>11770500</v>
      </c>
      <c r="G6" s="23">
        <f>$C6*'[1]Incr Mtr Savings'!E6</f>
        <v>0</v>
      </c>
      <c r="H6" s="23">
        <f>$C6*'[1]Incr Mtr Savings'!F6</f>
        <v>-3200172.8254202772</v>
      </c>
      <c r="I6" s="23">
        <f>$C6*'[1]Incr Mtr Savings'!G6</f>
        <v>-8570327.1745797228</v>
      </c>
      <c r="J6" s="19">
        <f>$C6*'[1]Incr Mtr Savings'!H6</f>
        <v>0</v>
      </c>
      <c r="K6" s="19">
        <f>$C6*'[1]Incr Mtr Savings'!I6</f>
        <v>0</v>
      </c>
      <c r="L6" s="24">
        <f>$C6*'[1]Incr Mtr Savings'!J6</f>
        <v>6000000</v>
      </c>
      <c r="M6" s="24">
        <f>$C6*'[1]Incr Mtr Savings'!K6</f>
        <v>0</v>
      </c>
      <c r="N6" s="24">
        <f>$C6*'[1]Incr Mtr Savings'!L6</f>
        <v>0</v>
      </c>
      <c r="O6" s="21"/>
      <c r="P6" s="21"/>
    </row>
    <row r="7" spans="1:16">
      <c r="A7" s="16" t="s">
        <v>52</v>
      </c>
      <c r="B7" s="17" t="str">
        <f>IF([1]Inputs!B7="","",[1]Inputs!B7)</f>
        <v/>
      </c>
      <c r="C7" s="18">
        <v>1</v>
      </c>
      <c r="D7" s="17"/>
      <c r="E7" s="19"/>
      <c r="F7" s="19"/>
      <c r="G7" s="19">
        <f>$C7*'[1]Incr Mtr Savings'!E7</f>
        <v>210312</v>
      </c>
      <c r="H7" s="19">
        <f>$C7*'[1]Incr Mtr Savings'!F7</f>
        <v>945979.76028934377</v>
      </c>
      <c r="I7" s="19">
        <f>$C7*'[1]Incr Mtr Savings'!G7</f>
        <v>1189468.263746161</v>
      </c>
      <c r="J7" s="19">
        <f>$C7*'[1]Incr Mtr Savings'!H7</f>
        <v>762000</v>
      </c>
      <c r="K7" s="19">
        <f>$C7*'[1]Incr Mtr Savings'!I7</f>
        <v>762000</v>
      </c>
      <c r="L7" s="19">
        <f>$C7*'[1]Incr Mtr Savings'!J7</f>
        <v>762000</v>
      </c>
      <c r="M7" s="19">
        <f>$C7*'[1]Incr Mtr Savings'!K7</f>
        <v>762000</v>
      </c>
      <c r="N7" s="19">
        <f>$C7*'[1]Incr Mtr Savings'!L7</f>
        <v>762000</v>
      </c>
      <c r="O7" s="21">
        <f t="shared" ref="O7:O30" si="0">SUM(E7:N7)</f>
        <v>6155760.024035505</v>
      </c>
      <c r="P7" s="21"/>
    </row>
    <row r="8" spans="1:16">
      <c r="A8" s="16" t="s">
        <v>53</v>
      </c>
      <c r="B8" s="17" t="str">
        <f>IF([1]Inputs!B8="","",[1]Inputs!B8)</f>
        <v/>
      </c>
      <c r="C8" s="18">
        <v>1</v>
      </c>
      <c r="D8" s="17"/>
      <c r="E8" s="19"/>
      <c r="F8" s="19"/>
      <c r="G8" s="19">
        <f>$C8*'[1]Incr Mtr Savings'!E8</f>
        <v>0</v>
      </c>
      <c r="H8" s="19">
        <f>$C8*'[1]Incr Mtr Savings'!F8</f>
        <v>0</v>
      </c>
      <c r="I8" s="19">
        <f>$C8*'[1]Incr Mtr Savings'!G8</f>
        <v>0</v>
      </c>
      <c r="J8" s="19">
        <f>$C8*'[1]Incr Mtr Savings'!H8</f>
        <v>333600</v>
      </c>
      <c r="K8" s="19">
        <f>$C8*'[1]Incr Mtr Savings'!I8</f>
        <v>0</v>
      </c>
      <c r="L8" s="19">
        <f>$C8*'[1]Incr Mtr Savings'!J8</f>
        <v>0</v>
      </c>
      <c r="M8" s="19">
        <f>$C8*'[1]Incr Mtr Savings'!K8</f>
        <v>0</v>
      </c>
      <c r="N8" s="19">
        <f>$C8*'[1]Incr Mtr Savings'!L8</f>
        <v>0</v>
      </c>
      <c r="O8" s="21">
        <f t="shared" si="0"/>
        <v>333600</v>
      </c>
      <c r="P8" s="21"/>
    </row>
    <row r="9" spans="1:16">
      <c r="A9" s="16" t="s">
        <v>54</v>
      </c>
      <c r="B9" s="17" t="str">
        <f>IF([1]Inputs!B9="","",[1]Inputs!B9)</f>
        <v/>
      </c>
      <c r="C9" s="17">
        <v>1</v>
      </c>
      <c r="D9" s="17"/>
      <c r="E9" s="19"/>
      <c r="F9" s="19"/>
      <c r="G9" s="19">
        <f>$C9*'[1]Incr Mtr Savings'!E9</f>
        <v>86019.999999999942</v>
      </c>
      <c r="H9" s="19">
        <f>$C9*'[1]Incr Mtr Savings'!F9</f>
        <v>478119.47998706729</v>
      </c>
      <c r="I9" s="19">
        <f>$C9*'[1]Incr Mtr Savings'!G9</f>
        <v>468063.59471441613</v>
      </c>
      <c r="J9" s="19">
        <f>$C9*'[1]Incr Mtr Savings'!H9</f>
        <v>287500</v>
      </c>
      <c r="K9" s="19">
        <f>$C9*'[1]Incr Mtr Savings'!I9</f>
        <v>287500</v>
      </c>
      <c r="L9" s="19">
        <f>$C9*'[1]Incr Mtr Savings'!J9</f>
        <v>287500</v>
      </c>
      <c r="M9" s="19">
        <f>$C9*'[1]Incr Mtr Savings'!K9</f>
        <v>287500</v>
      </c>
      <c r="N9" s="19">
        <f>$C9*'[1]Incr Mtr Savings'!L9</f>
        <v>287500</v>
      </c>
      <c r="O9" s="21">
        <f t="shared" si="0"/>
        <v>2469703.0747014834</v>
      </c>
      <c r="P9" s="21"/>
    </row>
    <row r="10" spans="1:16">
      <c r="A10" s="16" t="s">
        <v>55</v>
      </c>
      <c r="B10" s="17">
        <f>IF([1]Inputs!B10="","",[1]Inputs!B10)</f>
        <v>0.995</v>
      </c>
      <c r="C10" s="17">
        <v>1</v>
      </c>
      <c r="D10" s="17"/>
      <c r="E10" s="19"/>
      <c r="F10" s="19"/>
      <c r="G10" s="19">
        <f>$C10*'[1]Incr Mtr Savings'!E10</f>
        <v>208670.40000000014</v>
      </c>
      <c r="H10" s="19">
        <f>$C10*'[1]Incr Mtr Savings'!F10</f>
        <v>1058062.0629350899</v>
      </c>
      <c r="I10" s="19">
        <f>$C10*'[1]Incr Mtr Savings'!G10</f>
        <v>1391694.8972476746</v>
      </c>
      <c r="J10" s="19">
        <f>$C10*'[1]Incr Mtr Savings'!H10</f>
        <v>1617600</v>
      </c>
      <c r="K10" s="19">
        <f>$C10*'[1]Incr Mtr Savings'!I10</f>
        <v>1617600</v>
      </c>
      <c r="L10" s="19">
        <f>$C10*'[1]Incr Mtr Savings'!J10</f>
        <v>1887200</v>
      </c>
      <c r="M10" s="19">
        <f>$C10*'[1]Incr Mtr Savings'!K10</f>
        <v>2156800</v>
      </c>
      <c r="N10" s="19">
        <f>$C10*'[1]Incr Mtr Savings'!L10</f>
        <v>2426400</v>
      </c>
      <c r="O10" s="21">
        <f t="shared" si="0"/>
        <v>12364027.360182766</v>
      </c>
      <c r="P10" s="21"/>
    </row>
    <row r="11" spans="1:16">
      <c r="A11" s="16" t="s">
        <v>56</v>
      </c>
      <c r="B11" s="17">
        <f>IF([1]Inputs!B11="","",[1]Inputs!B11)</f>
        <v>0.98399999999999999</v>
      </c>
      <c r="C11" s="17">
        <v>1</v>
      </c>
      <c r="D11" s="17"/>
      <c r="E11" s="19"/>
      <c r="F11" s="19"/>
      <c r="G11" s="19">
        <f>$C11*'[1]Incr Mtr Savings'!E11</f>
        <v>42806.400000000023</v>
      </c>
      <c r="H11" s="19">
        <f>$C11*'[1]Incr Mtr Savings'!F11</f>
        <v>178317.85104361951</v>
      </c>
      <c r="I11" s="19">
        <f>$C11*'[1]Incr Mtr Savings'!G11</f>
        <v>378204.91962651326</v>
      </c>
      <c r="J11" s="19">
        <f>$C11*'[1]Incr Mtr Savings'!H11</f>
        <v>617400</v>
      </c>
      <c r="K11" s="19">
        <f>$C11*'[1]Incr Mtr Savings'!I11</f>
        <v>720300</v>
      </c>
      <c r="L11" s="19">
        <f>$C11*'[1]Incr Mtr Savings'!J11</f>
        <v>720300</v>
      </c>
      <c r="M11" s="19">
        <f>$C11*'[1]Incr Mtr Savings'!K11</f>
        <v>720300</v>
      </c>
      <c r="N11" s="19">
        <f>$C11*'[1]Incr Mtr Savings'!L11</f>
        <v>720300</v>
      </c>
      <c r="O11" s="21">
        <f t="shared" si="0"/>
        <v>4097929.1706701331</v>
      </c>
      <c r="P11" s="21"/>
    </row>
    <row r="12" spans="1:16">
      <c r="A12" s="16" t="s">
        <v>57</v>
      </c>
      <c r="B12" s="17">
        <f>IF([1]Inputs!B12="","",[1]Inputs!B12)</f>
        <v>0.97799999999999998</v>
      </c>
      <c r="C12" s="17">
        <v>1</v>
      </c>
      <c r="D12" s="17"/>
      <c r="E12" s="19"/>
      <c r="F12" s="19"/>
      <c r="G12" s="19">
        <f>$C12*'[1]Incr Mtr Savings'!E12</f>
        <v>161630.39999999991</v>
      </c>
      <c r="H12" s="19">
        <f>$C12*'[1]Incr Mtr Savings'!F12</f>
        <v>1047290.2673256655</v>
      </c>
      <c r="I12" s="19">
        <f>$C12*'[1]Incr Mtr Savings'!G12</f>
        <v>1212138.2722264226</v>
      </c>
      <c r="J12" s="19">
        <f>$C12*'[1]Incr Mtr Savings'!H12</f>
        <v>1338000</v>
      </c>
      <c r="K12" s="19">
        <f>$C12*'[1]Incr Mtr Savings'!I12</f>
        <v>1672500</v>
      </c>
      <c r="L12" s="19">
        <f>$C12*'[1]Incr Mtr Savings'!J12</f>
        <v>2007000</v>
      </c>
      <c r="M12" s="19">
        <f>$C12*'[1]Incr Mtr Savings'!K12</f>
        <v>2676000</v>
      </c>
      <c r="N12" s="19">
        <f>$C12*'[1]Incr Mtr Savings'!L12</f>
        <v>3345000</v>
      </c>
      <c r="O12" s="21">
        <f t="shared" si="0"/>
        <v>13459558.939552087</v>
      </c>
      <c r="P12" s="21"/>
    </row>
    <row r="13" spans="1:16">
      <c r="A13" s="16" t="s">
        <v>58</v>
      </c>
      <c r="B13" s="17">
        <f>IF([1]Inputs!B13="","",[1]Inputs!B13)</f>
        <v>0.94599999999999995</v>
      </c>
      <c r="C13" s="17">
        <v>1</v>
      </c>
      <c r="D13" s="17"/>
      <c r="E13" s="19"/>
      <c r="F13" s="19"/>
      <c r="G13" s="19">
        <f>$C13*'[1]Incr Mtr Savings'!E13</f>
        <v>26004</v>
      </c>
      <c r="H13" s="19">
        <f>$C13*'[1]Incr Mtr Savings'!F13</f>
        <v>131390.56788643304</v>
      </c>
      <c r="I13" s="19">
        <f>$C13*'[1]Incr Mtr Savings'!G13</f>
        <v>167923.63784878675</v>
      </c>
      <c r="J13" s="19">
        <f>$C13*'[1]Incr Mtr Savings'!H13</f>
        <v>157600</v>
      </c>
      <c r="K13" s="19">
        <f>$C13*'[1]Incr Mtr Savings'!I13</f>
        <v>157600</v>
      </c>
      <c r="L13" s="19">
        <f>$C13*'[1]Incr Mtr Savings'!J13</f>
        <v>157600</v>
      </c>
      <c r="M13" s="19">
        <f>$C13*'[1]Incr Mtr Savings'!K13</f>
        <v>157600</v>
      </c>
      <c r="N13" s="19">
        <f>$C13*'[1]Incr Mtr Savings'!L13</f>
        <v>157600</v>
      </c>
      <c r="O13" s="21">
        <f t="shared" si="0"/>
        <v>1113318.2057352196</v>
      </c>
      <c r="P13" s="21"/>
    </row>
    <row r="14" spans="1:16">
      <c r="A14" s="16" t="s">
        <v>59</v>
      </c>
      <c r="B14" s="17">
        <f>IF([1]Inputs!B14="","",[1]Inputs!B14)</f>
        <v>0.99099999999999999</v>
      </c>
      <c r="C14" s="17">
        <v>1</v>
      </c>
      <c r="D14" s="17"/>
      <c r="E14" s="19"/>
      <c r="F14" s="19"/>
      <c r="G14" s="19">
        <f>$C14*'[1]Incr Mtr Savings'!E14</f>
        <v>124700</v>
      </c>
      <c r="H14" s="19">
        <f>$C14*'[1]Incr Mtr Savings'!F14</f>
        <v>8700117.3364400975</v>
      </c>
      <c r="I14" s="19">
        <f>$C14*'[1]Incr Mtr Savings'!G14</f>
        <v>6400183.327645258</v>
      </c>
      <c r="J14" s="19">
        <f>$C14*'[1]Incr Mtr Savings'!H14</f>
        <v>997600</v>
      </c>
      <c r="K14" s="19">
        <f>$C14*'[1]Incr Mtr Savings'!I14</f>
        <v>997600</v>
      </c>
      <c r="L14" s="19">
        <f>$C14*'[1]Incr Mtr Savings'!J14</f>
        <v>997600</v>
      </c>
      <c r="M14" s="19">
        <f>$C14*'[1]Incr Mtr Savings'!K14</f>
        <v>997600</v>
      </c>
      <c r="N14" s="19">
        <f>$C14*'[1]Incr Mtr Savings'!L14</f>
        <v>997600</v>
      </c>
      <c r="O14" s="21">
        <f t="shared" si="0"/>
        <v>20213000.664085355</v>
      </c>
      <c r="P14" s="21"/>
    </row>
    <row r="15" spans="1:16">
      <c r="A15" s="16" t="s">
        <v>60</v>
      </c>
      <c r="B15" s="17" t="str">
        <f>IF([1]Inputs!B15="","",[1]Inputs!B15)</f>
        <v/>
      </c>
      <c r="C15" s="17">
        <v>1</v>
      </c>
      <c r="D15" s="17"/>
      <c r="E15" s="19"/>
      <c r="F15" s="19"/>
      <c r="G15" s="19">
        <f>$C15*'[1]Incr Mtr Savings'!E15</f>
        <v>0</v>
      </c>
      <c r="H15" s="19">
        <f>$C15*'[1]Incr Mtr Savings'!F15</f>
        <v>2536930.430272534</v>
      </c>
      <c r="I15" s="19">
        <f>$C15*'[1]Incr Mtr Savings'!G15</f>
        <v>2640827.2446969342</v>
      </c>
      <c r="J15" s="19">
        <f>$C15*'[1]Incr Mtr Savings'!H15</f>
        <v>1104000</v>
      </c>
      <c r="K15" s="19">
        <f>$C15*'[1]Incr Mtr Savings'!I15</f>
        <v>1104000</v>
      </c>
      <c r="L15" s="19">
        <f>$C15*'[1]Incr Mtr Savings'!J15</f>
        <v>1104000</v>
      </c>
      <c r="M15" s="19">
        <f>$C15*'[1]Incr Mtr Savings'!K15</f>
        <v>1104000</v>
      </c>
      <c r="N15" s="19">
        <f>$C15*'[1]Incr Mtr Savings'!L15</f>
        <v>1104000</v>
      </c>
      <c r="O15" s="21">
        <f t="shared" si="0"/>
        <v>10697757.674969468</v>
      </c>
      <c r="P15" s="21"/>
    </row>
    <row r="16" spans="1:16">
      <c r="A16" s="16" t="s">
        <v>61</v>
      </c>
      <c r="B16" s="17" t="str">
        <f>IF([1]Inputs!B16="","",[1]Inputs!B16)</f>
        <v/>
      </c>
      <c r="C16" s="18">
        <v>1</v>
      </c>
      <c r="D16" s="17"/>
      <c r="E16" s="19"/>
      <c r="F16" s="19"/>
      <c r="G16" s="19">
        <f>$C16*'[1]Incr Mtr Savings'!E16</f>
        <v>134758.79999999993</v>
      </c>
      <c r="H16" s="19">
        <f>$C16*'[1]Incr Mtr Savings'!F16</f>
        <v>928544.21765967773</v>
      </c>
      <c r="I16" s="19">
        <f>$C16*'[1]Incr Mtr Savings'!G16</f>
        <v>1921341.5473233613</v>
      </c>
      <c r="J16" s="19">
        <f>$C16*'[1]Incr Mtr Savings'!H16</f>
        <v>2583000</v>
      </c>
      <c r="K16" s="19">
        <f>$C16*'[1]Incr Mtr Savings'!I16</f>
        <v>1476000</v>
      </c>
      <c r="L16" s="19">
        <f>$C16*'[1]Incr Mtr Savings'!J16</f>
        <v>1476000</v>
      </c>
      <c r="M16" s="19">
        <f>$C16*'[1]Incr Mtr Savings'!K16</f>
        <v>1476000</v>
      </c>
      <c r="N16" s="19">
        <f>$C16*'[1]Incr Mtr Savings'!L16</f>
        <v>1476000</v>
      </c>
      <c r="O16" s="21">
        <f t="shared" si="0"/>
        <v>11471644.56498304</v>
      </c>
      <c r="P16" s="21"/>
    </row>
    <row r="17" spans="1:16">
      <c r="A17" s="16" t="s">
        <v>62</v>
      </c>
      <c r="B17" s="17">
        <f>IF([1]Inputs!B17="","",[1]Inputs!B17)</f>
        <v>0.85</v>
      </c>
      <c r="C17" s="17">
        <v>1</v>
      </c>
      <c r="D17" s="17"/>
      <c r="E17" s="19"/>
      <c r="F17" s="19"/>
      <c r="G17" s="19">
        <f>$C17*'[1]Incr Mtr Savings'!E17</f>
        <v>2388151.5999999978</v>
      </c>
      <c r="H17" s="19">
        <f>$C17*'[1]Incr Mtr Savings'!F17</f>
        <v>11346421.465892982</v>
      </c>
      <c r="I17" s="19">
        <f>$C17*'[1]Incr Mtr Savings'!G17</f>
        <v>14226399.930929616</v>
      </c>
      <c r="J17" s="19">
        <f>$C17*'[1]Incr Mtr Savings'!H17</f>
        <v>11754000</v>
      </c>
      <c r="K17" s="19">
        <f>$C17*'[1]Incr Mtr Savings'!I17</f>
        <v>9795000</v>
      </c>
      <c r="L17" s="19">
        <f>$C17*'[1]Incr Mtr Savings'!J17</f>
        <v>7836000</v>
      </c>
      <c r="M17" s="19">
        <f>$C17*'[1]Incr Mtr Savings'!K17</f>
        <v>7183000</v>
      </c>
      <c r="N17" s="19">
        <f>$C17*'[1]Incr Mtr Savings'!L17</f>
        <v>6856500</v>
      </c>
      <c r="O17" s="21">
        <f t="shared" si="0"/>
        <v>71385472.996822596</v>
      </c>
      <c r="P17" s="21"/>
    </row>
    <row r="18" spans="1:16">
      <c r="A18" s="16" t="s">
        <v>63</v>
      </c>
      <c r="B18" s="17" t="str">
        <f>IF([1]Inputs!B18="","",[1]Inputs!B18)</f>
        <v/>
      </c>
      <c r="C18" s="22">
        <v>1</v>
      </c>
      <c r="D18" s="17"/>
      <c r="E18" s="19"/>
      <c r="F18" s="19"/>
      <c r="G18" s="19">
        <f>$C18*'[1]Incr Mtr Savings'!E18</f>
        <v>52337.799999999988</v>
      </c>
      <c r="H18" s="19">
        <f>$C18*'[1]Incr Mtr Savings'!F18</f>
        <v>224769.67235593952</v>
      </c>
      <c r="I18" s="19">
        <f>$C18*'[1]Incr Mtr Savings'!G18</f>
        <v>1822885.6905120621</v>
      </c>
      <c r="J18" s="19">
        <f>$C18*'[1]Incr Mtr Savings'!H18</f>
        <v>2938125</v>
      </c>
      <c r="K18" s="19">
        <f>$C18*'[1]Incr Mtr Savings'!I18</f>
        <v>2938125</v>
      </c>
      <c r="L18" s="19">
        <f>$C18*'[1]Incr Mtr Savings'!J18</f>
        <v>2938125</v>
      </c>
      <c r="M18" s="19">
        <f>$C18*'[1]Incr Mtr Savings'!K18</f>
        <v>2645096</v>
      </c>
      <c r="N18" s="19">
        <f>$C18*'[1]Incr Mtr Savings'!L18</f>
        <v>2350500</v>
      </c>
      <c r="O18" s="21">
        <f t="shared" si="0"/>
        <v>15909964.162868001</v>
      </c>
      <c r="P18" s="21"/>
    </row>
    <row r="19" spans="1:16">
      <c r="A19" s="16" t="s">
        <v>64</v>
      </c>
      <c r="B19" s="17" t="str">
        <f>IF([1]Inputs!B19="","",[1]Inputs!B19)</f>
        <v/>
      </c>
      <c r="C19" s="22">
        <v>1</v>
      </c>
      <c r="D19" s="17"/>
      <c r="E19" s="19"/>
      <c r="F19" s="19"/>
      <c r="G19" s="19">
        <f>$C19*'[1]Incr Mtr Savings'!E19</f>
        <v>43493</v>
      </c>
      <c r="H19" s="19">
        <f>$C19*'[1]Incr Mtr Savings'!F19</f>
        <v>227184.11566003927</v>
      </c>
      <c r="I19" s="19">
        <f>$C19*'[1]Incr Mtr Savings'!G19</f>
        <v>437751.43341935356</v>
      </c>
      <c r="J19" s="19">
        <f>$C19*'[1]Incr Mtr Savings'!H19</f>
        <v>567300</v>
      </c>
      <c r="K19" s="19">
        <f>$C19*'[1]Incr Mtr Savings'!I19</f>
        <v>567300</v>
      </c>
      <c r="L19" s="19">
        <f>$C19*'[1]Incr Mtr Savings'!J19</f>
        <v>567300</v>
      </c>
      <c r="M19" s="19">
        <f>$C19*'[1]Incr Mtr Savings'!K19</f>
        <v>520025</v>
      </c>
      <c r="N19" s="19">
        <f>$C19*'[1]Incr Mtr Savings'!L19</f>
        <v>472750</v>
      </c>
      <c r="O19" s="21">
        <f t="shared" si="0"/>
        <v>3403103.549079393</v>
      </c>
      <c r="P19" s="21"/>
    </row>
    <row r="20" spans="1:16">
      <c r="A20" s="16" t="s">
        <v>65</v>
      </c>
      <c r="B20" s="17" t="str">
        <f>IF([1]Inputs!B20="","",[1]Inputs!B20)</f>
        <v/>
      </c>
      <c r="C20" s="18">
        <v>1</v>
      </c>
      <c r="D20" s="17"/>
      <c r="E20" s="19"/>
      <c r="F20" s="19"/>
      <c r="G20" s="19">
        <f>$C20*'[1]Incr Mtr Savings'!E20</f>
        <v>44236.800000000047</v>
      </c>
      <c r="H20" s="19">
        <f>$C20*'[1]Incr Mtr Savings'!F20</f>
        <v>274285.41930868529</v>
      </c>
      <c r="I20" s="19">
        <f>$C20*'[1]Incr Mtr Savings'!G20</f>
        <v>315650.75517139939</v>
      </c>
      <c r="J20" s="19">
        <f>$C20*'[1]Incr Mtr Savings'!H20</f>
        <v>259200</v>
      </c>
      <c r="K20" s="19">
        <f>$C20*'[1]Incr Mtr Savings'!I20</f>
        <v>259200</v>
      </c>
      <c r="L20" s="19">
        <f>$C20*'[1]Incr Mtr Savings'!J20</f>
        <v>259200</v>
      </c>
      <c r="M20" s="19">
        <f>$C20*'[1]Incr Mtr Savings'!K20</f>
        <v>207360</v>
      </c>
      <c r="N20" s="19">
        <f>$C20*'[1]Incr Mtr Savings'!L20</f>
        <v>172800</v>
      </c>
      <c r="O20" s="21">
        <f t="shared" si="0"/>
        <v>1791932.9744800846</v>
      </c>
      <c r="P20" s="21"/>
    </row>
    <row r="21" spans="1:16">
      <c r="A21" s="16" t="s">
        <v>66</v>
      </c>
      <c r="B21" s="17" t="str">
        <f>IF([1]Inputs!B21="","",[1]Inputs!B21)</f>
        <v/>
      </c>
      <c r="C21" s="22">
        <v>1</v>
      </c>
      <c r="D21" s="17"/>
      <c r="E21" s="19"/>
      <c r="F21" s="19"/>
      <c r="G21" s="19">
        <f>$C21*'[1]Incr Mtr Savings'!E21</f>
        <v>824243.20000000019</v>
      </c>
      <c r="H21" s="19">
        <f>$C21*'[1]Incr Mtr Savings'!F21</f>
        <v>3750920.678509064</v>
      </c>
      <c r="I21" s="19">
        <f>$C21*'[1]Incr Mtr Savings'!G21</f>
        <v>10344744.910063518</v>
      </c>
      <c r="J21" s="19">
        <f>$C21*'[1]Incr Mtr Savings'!H21</f>
        <v>15366750</v>
      </c>
      <c r="K21" s="19">
        <f>$C21*'[1]Incr Mtr Savings'!I21</f>
        <v>15366750</v>
      </c>
      <c r="L21" s="19">
        <f>$C21*'[1]Incr Mtr Savings'!J21</f>
        <v>14635000</v>
      </c>
      <c r="M21" s="19">
        <f>$C21*'[1]Incr Mtr Savings'!K21</f>
        <v>13171500</v>
      </c>
      <c r="N21" s="19">
        <f>$C21*'[1]Incr Mtr Savings'!L21</f>
        <v>11708000</v>
      </c>
      <c r="O21" s="21">
        <f t="shared" si="0"/>
        <v>85167908.78857258</v>
      </c>
      <c r="P21" s="21"/>
    </row>
    <row r="22" spans="1:16">
      <c r="A22" s="16" t="s">
        <v>67</v>
      </c>
      <c r="B22" s="17" t="str">
        <f>IF([1]Inputs!B22="","",[1]Inputs!B22)</f>
        <v/>
      </c>
      <c r="C22" s="22">
        <v>1</v>
      </c>
      <c r="D22" s="17"/>
      <c r="E22" s="19"/>
      <c r="F22" s="19"/>
      <c r="G22" s="19">
        <f>$C22*'[1]Incr Mtr Savings'!E22</f>
        <v>606819.60000000009</v>
      </c>
      <c r="H22" s="19">
        <f>$C22*'[1]Incr Mtr Savings'!F22</f>
        <v>3231955.8951353608</v>
      </c>
      <c r="I22" s="19">
        <f>$C22*'[1]Incr Mtr Savings'!G22</f>
        <v>3362833.0059792781</v>
      </c>
      <c r="J22" s="19">
        <f>$C22*'[1]Incr Mtr Savings'!H22</f>
        <v>2341125</v>
      </c>
      <c r="K22" s="19">
        <f>$C22*'[1]Incr Mtr Savings'!I22</f>
        <v>2341125</v>
      </c>
      <c r="L22" s="19">
        <f>$C22*'[1]Incr Mtr Savings'!J22</f>
        <v>2341125</v>
      </c>
      <c r="M22" s="19">
        <f>$C22*'[1]Incr Mtr Savings'!K22</f>
        <v>2341125</v>
      </c>
      <c r="N22" s="19">
        <f>$C22*'[1]Incr Mtr Savings'!L22</f>
        <v>2185050</v>
      </c>
      <c r="O22" s="21">
        <f t="shared" si="0"/>
        <v>18751158.501114637</v>
      </c>
      <c r="P22" s="21"/>
    </row>
    <row r="23" spans="1:16">
      <c r="A23" s="16" t="s">
        <v>68</v>
      </c>
      <c r="B23" s="17" t="str">
        <f>IF([1]Inputs!B23="","",[1]Inputs!B23)</f>
        <v/>
      </c>
      <c r="C23" s="18">
        <v>1</v>
      </c>
      <c r="D23" s="17"/>
      <c r="E23" s="19"/>
      <c r="F23" s="19"/>
      <c r="G23" s="19">
        <f>$C23*'[1]Incr Mtr Savings'!E23</f>
        <v>58482.399999999965</v>
      </c>
      <c r="H23" s="19">
        <f>$C23*'[1]Incr Mtr Savings'!F23</f>
        <v>212910.79476430107</v>
      </c>
      <c r="I23" s="19">
        <f>$C23*'[1]Incr Mtr Savings'!G23</f>
        <v>411869.68606964417</v>
      </c>
      <c r="J23" s="19">
        <f>$C23*'[1]Incr Mtr Savings'!H23</f>
        <v>534900</v>
      </c>
      <c r="K23" s="19">
        <f>$C23*'[1]Incr Mtr Savings'!I23</f>
        <v>534900</v>
      </c>
      <c r="L23" s="19">
        <f>$C23*'[1]Incr Mtr Savings'!J23</f>
        <v>534900</v>
      </c>
      <c r="M23" s="19">
        <f>$C23*'[1]Incr Mtr Savings'!K23</f>
        <v>392260</v>
      </c>
      <c r="N23" s="19">
        <f>$C23*'[1]Incr Mtr Savings'!L23</f>
        <v>285280</v>
      </c>
      <c r="O23" s="21">
        <f t="shared" si="0"/>
        <v>2965502.8808339452</v>
      </c>
      <c r="P23" s="21"/>
    </row>
    <row r="24" spans="1:16">
      <c r="A24" s="16" t="s">
        <v>69</v>
      </c>
      <c r="B24" s="17">
        <f>IF([1]Inputs!B24="","",[1]Inputs!B24)</f>
        <v>0.80400000000000005</v>
      </c>
      <c r="C24" s="17">
        <v>1</v>
      </c>
      <c r="D24" s="17"/>
      <c r="E24" s="19"/>
      <c r="F24" s="19"/>
      <c r="G24" s="19">
        <f>$C24*'[1]Incr Mtr Savings'!E24</f>
        <v>0</v>
      </c>
      <c r="H24" s="19">
        <f>$C24*'[1]Incr Mtr Savings'!F24</f>
        <v>0</v>
      </c>
      <c r="I24" s="19">
        <f>$C24*'[1]Incr Mtr Savings'!G24</f>
        <v>1109000</v>
      </c>
      <c r="J24" s="19">
        <f>$C24*'[1]Incr Mtr Savings'!H24</f>
        <v>3327000</v>
      </c>
      <c r="K24" s="19">
        <f>$C24*'[1]Incr Mtr Savings'!I24</f>
        <v>2495250</v>
      </c>
      <c r="L24" s="19">
        <f>$C24*'[1]Incr Mtr Savings'!J24</f>
        <v>1996200</v>
      </c>
      <c r="M24" s="19">
        <f>$C24*'[1]Incr Mtr Savings'!K24</f>
        <v>1663500</v>
      </c>
      <c r="N24" s="19">
        <f>$C24*'[1]Incr Mtr Savings'!L24</f>
        <v>1330800</v>
      </c>
      <c r="O24" s="21">
        <f t="shared" si="0"/>
        <v>11921750</v>
      </c>
      <c r="P24" s="21"/>
    </row>
    <row r="25" spans="1:16">
      <c r="A25" s="16" t="s">
        <v>70</v>
      </c>
      <c r="B25" s="17">
        <f>IF([1]Inputs!B25="","",[1]Inputs!B25)</f>
        <v>0.998</v>
      </c>
      <c r="C25" s="17">
        <v>1</v>
      </c>
      <c r="D25" s="17"/>
      <c r="E25" s="19"/>
      <c r="F25" s="19"/>
      <c r="G25" s="19">
        <f>$C25*'[1]Incr Mtr Savings'!E25</f>
        <v>1038158.4000000013</v>
      </c>
      <c r="H25" s="19">
        <f>$C25*'[1]Incr Mtr Savings'!F25</f>
        <v>3950579.7036308385</v>
      </c>
      <c r="I25" s="19">
        <f>$C25*'[1]Incr Mtr Savings'!G25</f>
        <v>7171220.778005084</v>
      </c>
      <c r="J25" s="19">
        <f>$C25*'[1]Incr Mtr Savings'!H25</f>
        <v>8292000</v>
      </c>
      <c r="K25" s="19">
        <f>$C25*'[1]Incr Mtr Savings'!I25</f>
        <v>7462800</v>
      </c>
      <c r="L25" s="19">
        <f>$C25*'[1]Incr Mtr Savings'!J25</f>
        <v>6910000</v>
      </c>
      <c r="M25" s="19">
        <f>$C25*'[1]Incr Mtr Savings'!K25</f>
        <v>6633600</v>
      </c>
      <c r="N25" s="19">
        <f>$C25*'[1]Incr Mtr Savings'!L25</f>
        <v>6219000</v>
      </c>
      <c r="O25" s="21">
        <f t="shared" si="0"/>
        <v>47677358.881635919</v>
      </c>
      <c r="P25" s="21"/>
    </row>
    <row r="26" spans="1:16">
      <c r="A26" s="16" t="s">
        <v>71</v>
      </c>
      <c r="B26" s="17">
        <f>IF([1]Inputs!B26="","",[1]Inputs!B26)</f>
        <v>0.9</v>
      </c>
      <c r="C26" s="18">
        <v>1</v>
      </c>
      <c r="D26" s="17"/>
      <c r="E26" s="19"/>
      <c r="F26" s="19"/>
      <c r="G26" s="19">
        <f>$C26*'[1]Incr Mtr Savings'!E26</f>
        <v>197643.80000000005</v>
      </c>
      <c r="H26" s="19">
        <f>$C26*'[1]Incr Mtr Savings'!F26</f>
        <v>891883.41537939315</v>
      </c>
      <c r="I26" s="19">
        <f>$C26*'[1]Incr Mtr Savings'!G26</f>
        <v>1591424.1301393653</v>
      </c>
      <c r="J26" s="19">
        <f>$C26*'[1]Incr Mtr Savings'!H26</f>
        <v>2262200</v>
      </c>
      <c r="K26" s="19">
        <f>$C26*'[1]Incr Mtr Savings'!I26</f>
        <v>2594700</v>
      </c>
      <c r="L26" s="19">
        <f>$C26*'[1]Incr Mtr Savings'!J26</f>
        <v>2693200</v>
      </c>
      <c r="M26" s="19">
        <f>$C26*'[1]Incr Mtr Savings'!K26</f>
        <v>2693200</v>
      </c>
      <c r="N26" s="19">
        <f>$C26*'[1]Incr Mtr Savings'!L26</f>
        <v>2693200</v>
      </c>
      <c r="O26" s="21">
        <f t="shared" si="0"/>
        <v>15617451.345518759</v>
      </c>
      <c r="P26" s="21"/>
    </row>
    <row r="27" spans="1:16">
      <c r="A27" s="16" t="s">
        <v>72</v>
      </c>
      <c r="B27" s="17">
        <f>IF([1]Inputs!B27="","",[1]Inputs!B27)</f>
        <v>0.745</v>
      </c>
      <c r="C27" s="17">
        <v>1</v>
      </c>
      <c r="D27" s="17"/>
      <c r="E27" s="19"/>
      <c r="F27" s="19"/>
      <c r="G27" s="19">
        <f>$C27*'[1]Incr Mtr Savings'!E27</f>
        <v>0</v>
      </c>
      <c r="H27" s="19">
        <f>$C27*'[1]Incr Mtr Savings'!F27</f>
        <v>3237603.9158560787</v>
      </c>
      <c r="I27" s="19">
        <f>$C27*'[1]Incr Mtr Savings'!G27</f>
        <v>2196101.6192880417</v>
      </c>
      <c r="J27" s="19">
        <f>$C27*'[1]Incr Mtr Savings'!H27</f>
        <v>0</v>
      </c>
      <c r="K27" s="19">
        <f>$C27*'[1]Incr Mtr Savings'!I27</f>
        <v>0</v>
      </c>
      <c r="L27" s="19">
        <f>$C27*'[1]Incr Mtr Savings'!J27</f>
        <v>0</v>
      </c>
      <c r="M27" s="19">
        <f>$C27*'[1]Incr Mtr Savings'!K27</f>
        <v>0</v>
      </c>
      <c r="N27" s="19">
        <f>$C27*'[1]Incr Mtr Savings'!L27</f>
        <v>0</v>
      </c>
      <c r="O27" s="21">
        <f t="shared" si="0"/>
        <v>5433705.5351441205</v>
      </c>
      <c r="P27" s="21"/>
    </row>
    <row r="28" spans="1:16">
      <c r="A28" s="16" t="s">
        <v>73</v>
      </c>
      <c r="B28" s="17" t="str">
        <f>IF([1]Inputs!B28="","",[1]Inputs!B28)</f>
        <v/>
      </c>
      <c r="C28" s="17">
        <v>1</v>
      </c>
      <c r="D28" s="17"/>
      <c r="E28" s="19"/>
      <c r="F28" s="19"/>
      <c r="G28" s="19">
        <f>$C28*'[1]Incr Mtr Savings'!E28</f>
        <v>0</v>
      </c>
      <c r="H28" s="19">
        <f>$C28*'[1]Incr Mtr Savings'!F28</f>
        <v>208418.2992316426</v>
      </c>
      <c r="I28" s="19">
        <f>$C28*'[1]Incr Mtr Savings'!G28</f>
        <v>417372.37794600456</v>
      </c>
      <c r="J28" s="19">
        <f>$C28*'[1]Incr Mtr Savings'!H28</f>
        <v>552000</v>
      </c>
      <c r="K28" s="19">
        <f>$C28*'[1]Incr Mtr Savings'!I28</f>
        <v>552000</v>
      </c>
      <c r="L28" s="19">
        <f>$C28*'[1]Incr Mtr Savings'!J28</f>
        <v>552000</v>
      </c>
      <c r="M28" s="19">
        <f>$C28*'[1]Incr Mtr Savings'!K28</f>
        <v>552000</v>
      </c>
      <c r="N28" s="19">
        <f>$C28*'[1]Incr Mtr Savings'!L28</f>
        <v>552000</v>
      </c>
      <c r="O28" s="21">
        <f t="shared" si="0"/>
        <v>3385790.6771776471</v>
      </c>
      <c r="P28" s="21"/>
    </row>
    <row r="29" spans="1:16">
      <c r="A29" s="16" t="s">
        <v>74</v>
      </c>
      <c r="B29" s="17" t="str">
        <f>IF([1]Inputs!B29="","",[1]Inputs!B29)</f>
        <v/>
      </c>
      <c r="C29" s="17">
        <v>1</v>
      </c>
      <c r="D29" s="17"/>
      <c r="E29" s="19"/>
      <c r="F29" s="19"/>
      <c r="G29" s="19">
        <f>$C29*'[1]Incr Mtr Savings'!E29</f>
        <v>0</v>
      </c>
      <c r="H29" s="19">
        <f>$C29*'[1]Incr Mtr Savings'!F29</f>
        <v>77716.532118936433</v>
      </c>
      <c r="I29" s="19">
        <f>$C29*'[1]Incr Mtr Savings'!G29</f>
        <v>162310.96108343551</v>
      </c>
      <c r="J29" s="19">
        <f>$C29*'[1]Incr Mtr Savings'!H29</f>
        <v>0</v>
      </c>
      <c r="K29" s="19">
        <f>$C29*'[1]Incr Mtr Savings'!I29</f>
        <v>0</v>
      </c>
      <c r="L29" s="19">
        <f>$C29*'[1]Incr Mtr Savings'!J29</f>
        <v>0</v>
      </c>
      <c r="M29" s="19">
        <f>$C29*'[1]Incr Mtr Savings'!K29</f>
        <v>0</v>
      </c>
      <c r="N29" s="19">
        <f>$C29*'[1]Incr Mtr Savings'!L29</f>
        <v>0</v>
      </c>
      <c r="O29" s="21">
        <f t="shared" si="0"/>
        <v>240027.49320237193</v>
      </c>
      <c r="P29" s="21"/>
    </row>
    <row r="30" spans="1:16">
      <c r="A30" s="25" t="s">
        <v>75</v>
      </c>
      <c r="B30" s="26" t="str">
        <f>IF([1]Inputs!B30="","",[1]Inputs!B30)</f>
        <v/>
      </c>
      <c r="C30" s="26">
        <v>1</v>
      </c>
      <c r="D30" s="26"/>
      <c r="E30" s="27"/>
      <c r="F30" s="27"/>
      <c r="G30" s="27">
        <f>$C30*'[1]Incr Mtr Savings'!E30</f>
        <v>0</v>
      </c>
      <c r="H30" s="27">
        <f>$C30*'[1]Incr Mtr Savings'!F30</f>
        <v>390702.94373748632</v>
      </c>
      <c r="I30" s="27">
        <f>$C30*'[1]Incr Mtr Savings'!G30</f>
        <v>392778.01631766994</v>
      </c>
      <c r="J30" s="27">
        <f>$C30*'[1]Incr Mtr Savings'!H30</f>
        <v>0</v>
      </c>
      <c r="K30" s="27">
        <f>$C30*'[1]Incr Mtr Savings'!I30</f>
        <v>0</v>
      </c>
      <c r="L30" s="27">
        <f>$C30*'[1]Incr Mtr Savings'!J30</f>
        <v>0</v>
      </c>
      <c r="M30" s="27">
        <f>$C30*'[1]Incr Mtr Savings'!K30</f>
        <v>0</v>
      </c>
      <c r="N30" s="27">
        <f>$C30*'[1]Incr Mtr Savings'!L30</f>
        <v>0</v>
      </c>
      <c r="O30" s="28">
        <f t="shared" si="0"/>
        <v>783480.96005515626</v>
      </c>
      <c r="P30" s="29"/>
    </row>
    <row r="31" spans="1:16">
      <c r="A31" s="11" t="s">
        <v>76</v>
      </c>
      <c r="B31" s="17"/>
      <c r="C31" s="17"/>
      <c r="D31" s="17"/>
      <c r="E31" s="21">
        <f t="shared" ref="E31:N31" si="1">SUM(E3:E30)</f>
        <v>0</v>
      </c>
      <c r="F31" s="21">
        <f>SUM(F3:F30)</f>
        <v>11770500</v>
      </c>
      <c r="G31" s="21">
        <f>SUM(G3:G30)</f>
        <v>6248468.5999999996</v>
      </c>
      <c r="H31" s="21">
        <f t="shared" si="1"/>
        <v>40829931.999999993</v>
      </c>
      <c r="I31" s="21">
        <f t="shared" si="1"/>
        <v>51161861.825420283</v>
      </c>
      <c r="J31" s="21">
        <f t="shared" si="1"/>
        <v>57992900</v>
      </c>
      <c r="K31" s="21">
        <f t="shared" si="1"/>
        <v>53702250</v>
      </c>
      <c r="L31" s="21">
        <f t="shared" si="1"/>
        <v>56662250</v>
      </c>
      <c r="M31" s="21">
        <f t="shared" si="1"/>
        <v>48340466</v>
      </c>
      <c r="N31" s="21">
        <f t="shared" si="1"/>
        <v>46102280</v>
      </c>
      <c r="O31" s="21">
        <f>SUM(O3:O30)</f>
        <v>366810908.42542028</v>
      </c>
      <c r="P31" s="21"/>
    </row>
    <row r="32" spans="1:16">
      <c r="A32" s="11"/>
      <c r="B32" s="30"/>
      <c r="C32" s="30"/>
      <c r="D32" s="30"/>
      <c r="E32" s="19" t="s">
        <v>77</v>
      </c>
      <c r="F32" s="19">
        <v>11770500</v>
      </c>
      <c r="G32" s="19">
        <v>5185565.1199999992</v>
      </c>
      <c r="H32" s="19">
        <v>34900838.842370316</v>
      </c>
      <c r="I32" s="19">
        <v>42324603.854319334</v>
      </c>
      <c r="J32" s="31">
        <f>SUM(F32:I32)</f>
        <v>94181507.81668964</v>
      </c>
      <c r="K32" s="19"/>
      <c r="L32" s="19"/>
      <c r="M32" s="19"/>
      <c r="N32" s="19"/>
      <c r="O32" s="19"/>
      <c r="P32" s="19"/>
    </row>
    <row r="33" spans="1:16">
      <c r="A33" s="32" t="s">
        <v>78</v>
      </c>
      <c r="B33" s="30"/>
      <c r="C33" s="30"/>
      <c r="D33" s="30"/>
      <c r="E33" s="9" t="s">
        <v>79</v>
      </c>
      <c r="F33" s="33">
        <v>11770500</v>
      </c>
      <c r="G33" s="33">
        <v>6248468.5999999996</v>
      </c>
      <c r="H33" s="33">
        <v>40829931.999999993</v>
      </c>
      <c r="I33" s="33">
        <v>51161861.825420283</v>
      </c>
      <c r="J33" s="31">
        <f>SUM(F33:I33)</f>
        <v>110010762.42542028</v>
      </c>
    </row>
    <row r="34" spans="1:16">
      <c r="A34" s="16" t="s">
        <v>80</v>
      </c>
      <c r="B34" s="17" t="str">
        <f>IF([1]Inputs!B34="","",[1]Inputs!B34)</f>
        <v/>
      </c>
      <c r="C34" s="18">
        <f>IF([1]Inputs!C34="","",[1]Inputs!C34)</f>
        <v>0</v>
      </c>
      <c r="D34" s="17"/>
      <c r="E34" s="19"/>
      <c r="F34" s="19"/>
      <c r="G34" s="19">
        <f>$C34*'[1]Incr Mtr Savings'!E34</f>
        <v>0</v>
      </c>
      <c r="H34" s="19">
        <f>$C34*'[1]Incr Mtr Savings'!F34</f>
        <v>0</v>
      </c>
      <c r="I34" s="19">
        <f>$C34*'[1]Incr Mtr Savings'!G34</f>
        <v>0</v>
      </c>
      <c r="J34" s="19">
        <f>$C34*'[1]Incr Mtr Savings'!H34</f>
        <v>0</v>
      </c>
      <c r="K34" s="19">
        <f>$C34*'[1]Incr Mtr Savings'!I34</f>
        <v>0</v>
      </c>
      <c r="L34" s="19">
        <f>$C34*'[1]Incr Mtr Savings'!J34</f>
        <v>0</v>
      </c>
      <c r="M34" s="19">
        <f>$C34*'[1]Incr Mtr Savings'!K34</f>
        <v>0</v>
      </c>
      <c r="N34" s="19">
        <f>$C34*'[1]Incr Mtr Savings'!L34</f>
        <v>0</v>
      </c>
      <c r="O34" s="21">
        <f t="shared" ref="O34:O50" si="2">SUM(E34:N34)</f>
        <v>0</v>
      </c>
      <c r="P34" s="21"/>
    </row>
    <row r="35" spans="1:16">
      <c r="A35" s="16" t="s">
        <v>81</v>
      </c>
      <c r="B35" s="17">
        <f>IF([1]Inputs!B35="","",[1]Inputs!B35)</f>
        <v>0.72599999999999998</v>
      </c>
      <c r="C35" s="17">
        <f>IF([1]Inputs!C35="","",[1]Inputs!C35)</f>
        <v>0.75</v>
      </c>
      <c r="D35" s="17"/>
      <c r="E35" s="19"/>
      <c r="F35" s="19"/>
      <c r="G35" s="19">
        <f>$C35*'[1]Incr Mtr Savings'!E35</f>
        <v>130171.79999999993</v>
      </c>
      <c r="H35" s="19">
        <f>$C35*'[1]Incr Mtr Savings'!F35</f>
        <v>351033.64833846566</v>
      </c>
      <c r="I35" s="19">
        <f>$C35*'[1]Incr Mtr Savings'!G35</f>
        <v>174723.9630631867</v>
      </c>
      <c r="J35" s="19">
        <f>$C35*'[1]Incr Mtr Savings'!H35</f>
        <v>293400</v>
      </c>
      <c r="K35" s="19">
        <f>$C35*'[1]Incr Mtr Savings'!I35</f>
        <v>293400</v>
      </c>
      <c r="L35" s="19">
        <f>$C35*'[1]Incr Mtr Savings'!J35</f>
        <v>342300</v>
      </c>
      <c r="M35" s="19">
        <f>$C35*'[1]Incr Mtr Savings'!K35</f>
        <v>342300</v>
      </c>
      <c r="N35" s="19">
        <f>$C35*'[1]Incr Mtr Savings'!L35</f>
        <v>342300</v>
      </c>
      <c r="O35" s="21">
        <f t="shared" si="2"/>
        <v>2269629.4114016523</v>
      </c>
      <c r="P35" s="21"/>
    </row>
    <row r="36" spans="1:16">
      <c r="A36" s="16" t="s">
        <v>82</v>
      </c>
      <c r="B36" s="17">
        <f>IF([1]Inputs!B36="","",[1]Inputs!B36)</f>
        <v>0.999</v>
      </c>
      <c r="C36" s="18">
        <f>IF([1]Inputs!C36="","",[1]Inputs!C36)</f>
        <v>0</v>
      </c>
      <c r="D36" s="17"/>
      <c r="E36" s="34"/>
      <c r="F36" s="34"/>
      <c r="G36" s="34">
        <f>$C36*'[1]Incr Mtr Savings'!E36</f>
        <v>0</v>
      </c>
      <c r="H36" s="34">
        <f>$C36*'[1]Incr Mtr Savings'!F36</f>
        <v>0</v>
      </c>
      <c r="I36" s="34">
        <f>$C36*'[1]Incr Mtr Savings'!G36</f>
        <v>0</v>
      </c>
      <c r="J36" s="34">
        <f>$C36*'[1]Incr Mtr Savings'!H36</f>
        <v>0</v>
      </c>
      <c r="K36" s="34">
        <f>$C36*'[1]Incr Mtr Savings'!I36</f>
        <v>0</v>
      </c>
      <c r="L36" s="34">
        <f>$C36*'[1]Incr Mtr Savings'!J36</f>
        <v>0</v>
      </c>
      <c r="M36" s="34">
        <f>$C36*'[1]Incr Mtr Savings'!K36</f>
        <v>0</v>
      </c>
      <c r="N36" s="34">
        <f>$C36*'[1]Incr Mtr Savings'!L36</f>
        <v>0</v>
      </c>
      <c r="O36" s="21">
        <f t="shared" si="2"/>
        <v>0</v>
      </c>
      <c r="P36" s="21"/>
    </row>
    <row r="37" spans="1:16">
      <c r="A37" s="16" t="s">
        <v>83</v>
      </c>
      <c r="B37" s="17">
        <f>IF([1]Inputs!B37="","",[1]Inputs!B37)</f>
        <v>0.89400000000000002</v>
      </c>
      <c r="C37" s="17">
        <f>IF([1]Inputs!C37="","",[1]Inputs!C37)</f>
        <v>0.9</v>
      </c>
      <c r="D37" s="17"/>
      <c r="E37" s="34"/>
      <c r="F37" s="34"/>
      <c r="G37" s="34">
        <f>$C37*'[1]Incr Mtr Savings'!E37</f>
        <v>237142.08000000016</v>
      </c>
      <c r="H37" s="34">
        <f>$C37*'[1]Incr Mtr Savings'!F37</f>
        <v>1178966.3281871253</v>
      </c>
      <c r="I37" s="34">
        <f>$C37*'[1]Incr Mtr Savings'!G37</f>
        <v>2418377.2547775363</v>
      </c>
      <c r="J37" s="34">
        <f>$C37*'[1]Incr Mtr Savings'!H37</f>
        <v>4234680</v>
      </c>
      <c r="K37" s="34">
        <f>$C37*'[1]Incr Mtr Savings'!I37</f>
        <v>4940460</v>
      </c>
      <c r="L37" s="34">
        <f>$C37*'[1]Incr Mtr Savings'!J37</f>
        <v>4940460</v>
      </c>
      <c r="M37" s="34">
        <f>$C37*'[1]Incr Mtr Savings'!K37</f>
        <v>5293350</v>
      </c>
      <c r="N37" s="34">
        <f>$C37*'[1]Incr Mtr Savings'!L37</f>
        <v>4587570</v>
      </c>
      <c r="O37" s="21">
        <f t="shared" si="2"/>
        <v>27831005.662964661</v>
      </c>
      <c r="P37" s="21"/>
    </row>
    <row r="38" spans="1:16">
      <c r="A38" s="16" t="s">
        <v>54</v>
      </c>
      <c r="B38" s="17">
        <f>IF([1]Inputs!B38="","",[1]Inputs!B38)</f>
        <v>0.9</v>
      </c>
      <c r="C38" s="17">
        <f>IF([1]Inputs!C38="","",[1]Inputs!C38)</f>
        <v>0.9</v>
      </c>
      <c r="D38" s="17"/>
      <c r="E38" s="19"/>
      <c r="F38" s="19"/>
      <c r="G38" s="19">
        <f>$C38*'[1]Incr Mtr Savings'!E38</f>
        <v>12107.820959999983</v>
      </c>
      <c r="H38" s="19">
        <f>$C38*'[1]Incr Mtr Savings'!F38</f>
        <v>39424.675918147012</v>
      </c>
      <c r="I38" s="19">
        <f>$C38*'[1]Incr Mtr Savings'!G38</f>
        <v>58157.251042475524</v>
      </c>
      <c r="J38" s="19">
        <f>$C38*'[1]Incr Mtr Savings'!H38</f>
        <v>104326.34400000001</v>
      </c>
      <c r="K38" s="19">
        <f>$C38*'[1]Incr Mtr Savings'!I38</f>
        <v>113291.79210000001</v>
      </c>
      <c r="L38" s="19">
        <f>$C38*'[1]Incr Mtr Savings'!J38</f>
        <v>120195.8784</v>
      </c>
      <c r="M38" s="19">
        <f>$C38*'[1]Incr Mtr Savings'!K38</f>
        <v>125284.81679999999</v>
      </c>
      <c r="N38" s="19">
        <f>$C38*'[1]Incr Mtr Savings'!L38</f>
        <v>128793.17069999999</v>
      </c>
      <c r="O38" s="21">
        <f t="shared" si="2"/>
        <v>701581.74992062256</v>
      </c>
      <c r="P38" s="21"/>
    </row>
    <row r="39" spans="1:16">
      <c r="A39" s="16" t="s">
        <v>84</v>
      </c>
      <c r="B39" s="17">
        <f>IF([1]Inputs!B39="","",[1]Inputs!B39)</f>
        <v>0.91600000000000004</v>
      </c>
      <c r="C39" s="17">
        <f>IF([1]Inputs!C39="","",[1]Inputs!C39)</f>
        <v>0.9</v>
      </c>
      <c r="D39" s="17"/>
      <c r="E39" s="19"/>
      <c r="F39" s="19"/>
      <c r="G39" s="19">
        <f>$C39*'[1]Incr Mtr Savings'!E39</f>
        <v>41898.779999999962</v>
      </c>
      <c r="H39" s="19">
        <f>$C39*'[1]Incr Mtr Savings'!F39</f>
        <v>106205.74679914863</v>
      </c>
      <c r="I39" s="19">
        <f>$C39*'[1]Incr Mtr Savings'!G39</f>
        <v>180332.74788860435</v>
      </c>
      <c r="J39" s="19">
        <f>$C39*'[1]Incr Mtr Savings'!H39</f>
        <v>397122.48000000004</v>
      </c>
      <c r="K39" s="19">
        <f>$C39*'[1]Incr Mtr Savings'!I39</f>
        <v>424604.97</v>
      </c>
      <c r="L39" s="19">
        <f>$C39*'[1]Incr Mtr Savings'!J39</f>
        <v>442447.11</v>
      </c>
      <c r="M39" s="19">
        <f>$C39*'[1]Incr Mtr Savings'!K39</f>
        <v>452137.41</v>
      </c>
      <c r="N39" s="19">
        <f>$C39*'[1]Incr Mtr Savings'!L39</f>
        <v>455094.45</v>
      </c>
      <c r="O39" s="21">
        <f t="shared" si="2"/>
        <v>2499843.694687753</v>
      </c>
      <c r="P39" s="21"/>
    </row>
    <row r="40" spans="1:16">
      <c r="A40" s="16" t="s">
        <v>55</v>
      </c>
      <c r="B40" s="17">
        <f>IF([1]Inputs!B40="","",[1]Inputs!B40)</f>
        <v>0.88500000000000001</v>
      </c>
      <c r="C40" s="17">
        <f>IF([1]Inputs!C40="","",[1]Inputs!C40)</f>
        <v>0.9</v>
      </c>
      <c r="D40" s="17"/>
      <c r="E40" s="19"/>
      <c r="F40" s="19"/>
      <c r="G40" s="19">
        <f>$C40*'[1]Incr Mtr Savings'!E40</f>
        <v>0</v>
      </c>
      <c r="H40" s="19">
        <f>$C40*'[1]Incr Mtr Savings'!F40</f>
        <v>0</v>
      </c>
      <c r="I40" s="19">
        <f>$C40*'[1]Incr Mtr Savings'!G40</f>
        <v>18558.45</v>
      </c>
      <c r="J40" s="19">
        <f>$C40*'[1]Incr Mtr Savings'!H40</f>
        <v>74233.8</v>
      </c>
      <c r="K40" s="19">
        <f>$C40*'[1]Incr Mtr Savings'!I40</f>
        <v>74233.8</v>
      </c>
      <c r="L40" s="19">
        <f>$C40*'[1]Incr Mtr Savings'!J40</f>
        <v>111350.7</v>
      </c>
      <c r="M40" s="19">
        <f>$C40*'[1]Incr Mtr Savings'!K40</f>
        <v>111350.7</v>
      </c>
      <c r="N40" s="19">
        <f>$C40*'[1]Incr Mtr Savings'!L40</f>
        <v>111350.7</v>
      </c>
      <c r="O40" s="21">
        <f t="shared" si="2"/>
        <v>501078.15</v>
      </c>
      <c r="P40" s="21"/>
    </row>
    <row r="41" spans="1:16">
      <c r="A41" s="16" t="s">
        <v>85</v>
      </c>
      <c r="B41" s="17">
        <f>IF([1]Inputs!B41="","",[1]Inputs!B41)</f>
        <v>0.65</v>
      </c>
      <c r="C41" s="17">
        <f>IF([1]Inputs!C41="","",[1]Inputs!C41)</f>
        <v>0.65</v>
      </c>
      <c r="D41" s="17"/>
      <c r="E41" s="19"/>
      <c r="F41" s="19"/>
      <c r="G41" s="19">
        <f>$C41*'[1]Incr Mtr Savings'!E41</f>
        <v>375234.60000000033</v>
      </c>
      <c r="H41" s="19">
        <f>$C41*'[1]Incr Mtr Savings'!F41</f>
        <v>1358168.7258200967</v>
      </c>
      <c r="I41" s="19">
        <f>$C41*'[1]Incr Mtr Savings'!G41</f>
        <v>758064.57948708266</v>
      </c>
      <c r="J41" s="19">
        <f>$C41*'[1]Incr Mtr Savings'!H41</f>
        <v>355875</v>
      </c>
      <c r="K41" s="19">
        <f>$C41*'[1]Incr Mtr Savings'!I41</f>
        <v>284700</v>
      </c>
      <c r="L41" s="19">
        <f>$C41*'[1]Incr Mtr Savings'!J41</f>
        <v>284700</v>
      </c>
      <c r="M41" s="19">
        <f>$C41*'[1]Incr Mtr Savings'!K41</f>
        <v>284700</v>
      </c>
      <c r="N41" s="19">
        <f>$C41*'[1]Incr Mtr Savings'!L41</f>
        <v>284700</v>
      </c>
      <c r="O41" s="21">
        <f t="shared" si="2"/>
        <v>3986142.9053071798</v>
      </c>
      <c r="P41" s="21"/>
    </row>
    <row r="42" spans="1:16">
      <c r="A42" s="16" t="s">
        <v>86</v>
      </c>
      <c r="B42" s="17">
        <f>IF([1]Inputs!B42="","",[1]Inputs!B42)</f>
        <v>0.7</v>
      </c>
      <c r="C42" s="17">
        <f>IF([1]Inputs!C42="","",[1]Inputs!C42)</f>
        <v>0.7</v>
      </c>
      <c r="D42" s="17"/>
      <c r="E42" s="19"/>
      <c r="F42" s="19"/>
      <c r="G42" s="19">
        <f>$C42*'[1]Incr Mtr Savings'!E42</f>
        <v>174148.79999999981</v>
      </c>
      <c r="H42" s="19">
        <f>$C42*'[1]Incr Mtr Savings'!F42</f>
        <v>536250.7108404371</v>
      </c>
      <c r="I42" s="19">
        <f>$C42*'[1]Incr Mtr Savings'!G42</f>
        <v>235159.6376833168</v>
      </c>
      <c r="J42" s="19">
        <f>$C42*'[1]Incr Mtr Savings'!H42</f>
        <v>183960</v>
      </c>
      <c r="K42" s="19">
        <f>$C42*'[1]Incr Mtr Savings'!I42</f>
        <v>183960</v>
      </c>
      <c r="L42" s="19">
        <f>$C42*'[1]Incr Mtr Savings'!J42</f>
        <v>183960</v>
      </c>
      <c r="M42" s="19">
        <f>$C42*'[1]Incr Mtr Savings'!K42</f>
        <v>183960</v>
      </c>
      <c r="N42" s="19">
        <f>$C42*'[1]Incr Mtr Savings'!L42</f>
        <v>183960</v>
      </c>
      <c r="O42" s="21">
        <f t="shared" si="2"/>
        <v>1865359.1485237537</v>
      </c>
      <c r="P42" s="21"/>
    </row>
    <row r="43" spans="1:16">
      <c r="A43" s="16" t="s">
        <v>87</v>
      </c>
      <c r="B43" s="17">
        <f>IF([1]Inputs!B43="","",[1]Inputs!B43)</f>
        <v>0.99399999999999999</v>
      </c>
      <c r="C43" s="17">
        <f>IF([1]Inputs!C43="","",[1]Inputs!C43)</f>
        <v>1</v>
      </c>
      <c r="D43" s="17"/>
      <c r="E43" s="19"/>
      <c r="F43" s="19"/>
      <c r="G43" s="19">
        <f>$C43*'[1]Incr Mtr Savings'!E43</f>
        <v>184320</v>
      </c>
      <c r="H43" s="19">
        <f>$C43*'[1]Incr Mtr Savings'!F43</f>
        <v>743005.60784267343</v>
      </c>
      <c r="I43" s="19">
        <f>$C43*'[1]Incr Mtr Savings'!G43</f>
        <v>649349.49278604193</v>
      </c>
      <c r="J43" s="19">
        <f>$C43*'[1]Incr Mtr Savings'!H43</f>
        <v>600000</v>
      </c>
      <c r="K43" s="19">
        <f>$C43*'[1]Incr Mtr Savings'!I43</f>
        <v>600000</v>
      </c>
      <c r="L43" s="19">
        <f>$C43*'[1]Incr Mtr Savings'!J43</f>
        <v>600000</v>
      </c>
      <c r="M43" s="19">
        <f>$C43*'[1]Incr Mtr Savings'!K43</f>
        <v>560000</v>
      </c>
      <c r="N43" s="19">
        <f>$C43*'[1]Incr Mtr Savings'!L43</f>
        <v>480000</v>
      </c>
      <c r="O43" s="21">
        <f t="shared" si="2"/>
        <v>4416675.100628715</v>
      </c>
      <c r="P43" s="21"/>
    </row>
    <row r="44" spans="1:16">
      <c r="A44" s="16" t="s">
        <v>88</v>
      </c>
      <c r="B44" s="17">
        <f>IF([1]Inputs!B44="","",[1]Inputs!B44)</f>
        <v>0.93799999999999994</v>
      </c>
      <c r="C44" s="17">
        <f>IF([1]Inputs!C44="","",[1]Inputs!C44)</f>
        <v>0.95</v>
      </c>
      <c r="D44" s="17"/>
      <c r="E44" s="19"/>
      <c r="F44" s="19"/>
      <c r="G44" s="19">
        <f>$C44*'[1]Incr Mtr Savings'!E44</f>
        <v>15953.919999999991</v>
      </c>
      <c r="H44" s="19">
        <f>$C44*'[1]Incr Mtr Savings'!F44</f>
        <v>85072.519814999556</v>
      </c>
      <c r="I44" s="19">
        <f>$C44*'[1]Incr Mtr Savings'!G44</f>
        <v>104489.94366566362</v>
      </c>
      <c r="J44" s="19">
        <f>$C44*'[1]Incr Mtr Savings'!H44</f>
        <v>121505</v>
      </c>
      <c r="K44" s="19">
        <f>$C44*'[1]Incr Mtr Savings'!I44</f>
        <v>97204</v>
      </c>
      <c r="L44" s="19">
        <f>$C44*'[1]Incr Mtr Savings'!J44</f>
        <v>97204</v>
      </c>
      <c r="M44" s="19">
        <f>$C44*'[1]Incr Mtr Savings'!K44</f>
        <v>97204</v>
      </c>
      <c r="N44" s="19">
        <f>$C44*'[1]Incr Mtr Savings'!L44</f>
        <v>97204</v>
      </c>
      <c r="O44" s="21">
        <f t="shared" si="2"/>
        <v>715837.38348066318</v>
      </c>
      <c r="P44" s="21"/>
    </row>
    <row r="45" spans="1:16">
      <c r="A45" s="16" t="s">
        <v>56</v>
      </c>
      <c r="B45" s="17">
        <f>IF([1]Inputs!B45="","",[1]Inputs!B45)</f>
        <v>0.93200000000000005</v>
      </c>
      <c r="C45" s="17">
        <f>IF([1]Inputs!C45="","",[1]Inputs!C45)</f>
        <v>0.95</v>
      </c>
      <c r="D45" s="17"/>
      <c r="E45" s="19"/>
      <c r="F45" s="19"/>
      <c r="G45" s="19">
        <f>$C45*'[1]Incr Mtr Savings'!E45</f>
        <v>151795.36049999986</v>
      </c>
      <c r="H45" s="19">
        <f>$C45*'[1]Incr Mtr Savings'!F45</f>
        <v>486029.16918365064</v>
      </c>
      <c r="I45" s="19">
        <f>$C45*'[1]Incr Mtr Savings'!G45</f>
        <v>753847.96548750426</v>
      </c>
      <c r="J45" s="19">
        <f>$C45*'[1]Incr Mtr Savings'!H45</f>
        <v>1163750</v>
      </c>
      <c r="K45" s="19">
        <f>$C45*'[1]Incr Mtr Savings'!I45</f>
        <v>1163750</v>
      </c>
      <c r="L45" s="19">
        <f>$C45*'[1]Incr Mtr Savings'!J45</f>
        <v>931000.00000000012</v>
      </c>
      <c r="M45" s="19">
        <f>$C45*'[1]Incr Mtr Savings'!K45</f>
        <v>931000.00000000012</v>
      </c>
      <c r="N45" s="19">
        <f>$C45*'[1]Incr Mtr Savings'!L45</f>
        <v>931000.00000000012</v>
      </c>
      <c r="O45" s="21">
        <f t="shared" si="2"/>
        <v>6512172.4951711548</v>
      </c>
      <c r="P45" s="21"/>
    </row>
    <row r="46" spans="1:16">
      <c r="A46" s="16" t="s">
        <v>89</v>
      </c>
      <c r="B46" s="17" t="str">
        <f>IF([1]Inputs!B46="","",[1]Inputs!B46)</f>
        <v/>
      </c>
      <c r="C46" s="17">
        <f>IF([1]Inputs!C46="","",[1]Inputs!C46)</f>
        <v>1</v>
      </c>
      <c r="D46" s="17"/>
      <c r="E46" s="19"/>
      <c r="F46" s="19"/>
      <c r="G46" s="19">
        <f>$C46*'[1]Incr Mtr Savings'!E46</f>
        <v>11895.200000000012</v>
      </c>
      <c r="H46" s="19">
        <f>$C46*'[1]Incr Mtr Savings'!F46</f>
        <v>30152.157158877486</v>
      </c>
      <c r="I46" s="19">
        <f>$C46*'[1]Incr Mtr Savings'!G46</f>
        <v>90321.214413768801</v>
      </c>
      <c r="J46" s="19">
        <f>$C46*'[1]Incr Mtr Savings'!H46</f>
        <v>166467</v>
      </c>
      <c r="K46" s="19">
        <f>$C46*'[1]Incr Mtr Savings'!I46</f>
        <v>121323</v>
      </c>
      <c r="L46" s="19">
        <f>$C46*'[1]Incr Mtr Savings'!J46</f>
        <v>181404</v>
      </c>
      <c r="M46" s="19">
        <f>$C46*'[1]Incr Mtr Savings'!K46</f>
        <v>136260</v>
      </c>
      <c r="N46" s="19">
        <f>$C46*'[1]Incr Mtr Savings'!L46</f>
        <v>202875</v>
      </c>
      <c r="O46" s="21">
        <f t="shared" si="2"/>
        <v>940697.57157264627</v>
      </c>
      <c r="P46" s="21"/>
    </row>
    <row r="47" spans="1:16">
      <c r="A47" s="16" t="s">
        <v>90</v>
      </c>
      <c r="B47" s="17">
        <f>IF([1]Inputs!B47="","",[1]Inputs!B47)</f>
        <v>0.64</v>
      </c>
      <c r="C47" s="17">
        <f>IF([1]Inputs!C47="","",[1]Inputs!C47)</f>
        <v>0.65</v>
      </c>
      <c r="D47" s="17"/>
      <c r="E47" s="19"/>
      <c r="F47" s="19"/>
      <c r="G47" s="19">
        <f>$C47*'[1]Incr Mtr Savings'!E47</f>
        <v>6184.6200000000017</v>
      </c>
      <c r="H47" s="19">
        <f>$C47*'[1]Incr Mtr Savings'!F47</f>
        <v>19962.369586773919</v>
      </c>
      <c r="I47" s="19">
        <f>$C47*'[1]Incr Mtr Savings'!G47</f>
        <v>99958.260651176213</v>
      </c>
      <c r="J47" s="19">
        <f>$C47*'[1]Incr Mtr Savings'!H47</f>
        <v>175890</v>
      </c>
      <c r="K47" s="19">
        <f>$C47*'[1]Incr Mtr Savings'!I47</f>
        <v>175890</v>
      </c>
      <c r="L47" s="19">
        <f>$C47*'[1]Incr Mtr Savings'!J47</f>
        <v>175890</v>
      </c>
      <c r="M47" s="19">
        <f>$C47*'[1]Incr Mtr Savings'!K47</f>
        <v>175890</v>
      </c>
      <c r="N47" s="19">
        <f>$C47*'[1]Incr Mtr Savings'!L47</f>
        <v>175890</v>
      </c>
      <c r="O47" s="21">
        <f t="shared" si="2"/>
        <v>1005555.2502379501</v>
      </c>
      <c r="P47" s="21"/>
    </row>
    <row r="48" spans="1:16">
      <c r="A48" s="16" t="s">
        <v>91</v>
      </c>
      <c r="B48" s="17" t="str">
        <f>IF([1]Inputs!B48="","",[1]Inputs!B48)</f>
        <v/>
      </c>
      <c r="C48" s="18">
        <f>IF([1]Inputs!C48="","",[1]Inputs!C48)</f>
        <v>0</v>
      </c>
      <c r="D48" s="17"/>
      <c r="E48" s="19"/>
      <c r="F48" s="19"/>
      <c r="G48" s="19">
        <f>$C48*'[1]Incr Mtr Savings'!E48</f>
        <v>0</v>
      </c>
      <c r="H48" s="19">
        <f>$C48*'[1]Incr Mtr Savings'!F48</f>
        <v>0</v>
      </c>
      <c r="I48" s="19">
        <f>$C48*'[1]Incr Mtr Savings'!G48</f>
        <v>0</v>
      </c>
      <c r="J48" s="19">
        <f>$C48*'[1]Incr Mtr Savings'!H48</f>
        <v>0</v>
      </c>
      <c r="K48" s="19">
        <f>$C48*'[1]Incr Mtr Savings'!I48</f>
        <v>0</v>
      </c>
      <c r="L48" s="19">
        <f>$C48*'[1]Incr Mtr Savings'!J48</f>
        <v>0</v>
      </c>
      <c r="M48" s="19">
        <f>$C48*'[1]Incr Mtr Savings'!K48</f>
        <v>0</v>
      </c>
      <c r="N48" s="19">
        <f>$C48*'[1]Incr Mtr Savings'!L48</f>
        <v>0</v>
      </c>
      <c r="O48" s="21">
        <f t="shared" si="2"/>
        <v>0</v>
      </c>
      <c r="P48" s="21"/>
    </row>
    <row r="49" spans="1:16">
      <c r="A49" s="16" t="s">
        <v>92</v>
      </c>
      <c r="B49" s="17" t="str">
        <f>IF([1]Inputs!B49="","",[1]Inputs!B49)</f>
        <v/>
      </c>
      <c r="C49" s="18">
        <f>IF([1]Inputs!C49="","",[1]Inputs!C49)</f>
        <v>0</v>
      </c>
      <c r="D49" s="17"/>
      <c r="E49" s="19"/>
      <c r="F49" s="19"/>
      <c r="G49" s="19">
        <f>$C49*'[1]Incr Mtr Savings'!E49</f>
        <v>0</v>
      </c>
      <c r="H49" s="19">
        <f>$C49*'[1]Incr Mtr Savings'!F49</f>
        <v>0</v>
      </c>
      <c r="I49" s="19">
        <f>$C49*'[1]Incr Mtr Savings'!G49</f>
        <v>0</v>
      </c>
      <c r="J49" s="19">
        <f>$C49*'[1]Incr Mtr Savings'!H49</f>
        <v>0</v>
      </c>
      <c r="K49" s="19">
        <f>$C49*'[1]Incr Mtr Savings'!I49</f>
        <v>0</v>
      </c>
      <c r="L49" s="19">
        <f>$C49*'[1]Incr Mtr Savings'!J49</f>
        <v>0</v>
      </c>
      <c r="M49" s="19">
        <f>$C49*'[1]Incr Mtr Savings'!K49</f>
        <v>0</v>
      </c>
      <c r="N49" s="19">
        <f>$C49*'[1]Incr Mtr Savings'!L49</f>
        <v>0</v>
      </c>
      <c r="O49" s="21">
        <f t="shared" si="2"/>
        <v>0</v>
      </c>
      <c r="P49" s="21"/>
    </row>
    <row r="50" spans="1:16">
      <c r="A50" s="25" t="s">
        <v>93</v>
      </c>
      <c r="B50" s="26" t="str">
        <f>IF([1]Inputs!B50="","",[1]Inputs!B50)</f>
        <v/>
      </c>
      <c r="C50" s="26">
        <f>IF([1]Inputs!C50="","",[1]Inputs!C50)</f>
        <v>1</v>
      </c>
      <c r="D50" s="26"/>
      <c r="E50" s="27"/>
      <c r="F50" s="27"/>
      <c r="G50" s="27">
        <f>$C50*'[1]Incr Mtr Savings'!E50</f>
        <v>0</v>
      </c>
      <c r="H50" s="27">
        <f>$C50*'[1]Incr Mtr Savings'!F50</f>
        <v>6476.964823825052</v>
      </c>
      <c r="I50" s="27">
        <f>$C50*'[1]Incr Mtr Savings'!G50</f>
        <v>25511.111945157096</v>
      </c>
      <c r="J50" s="27">
        <f>$C50*'[1]Incr Mtr Savings'!H50</f>
        <v>0</v>
      </c>
      <c r="K50" s="27">
        <f>$C50*'[1]Incr Mtr Savings'!I50</f>
        <v>0</v>
      </c>
      <c r="L50" s="27">
        <f>$C50*'[1]Incr Mtr Savings'!J50</f>
        <v>0</v>
      </c>
      <c r="M50" s="27">
        <f>$C50*'[1]Incr Mtr Savings'!K50</f>
        <v>0</v>
      </c>
      <c r="N50" s="27">
        <f>$C50*'[1]Incr Mtr Savings'!L50</f>
        <v>0</v>
      </c>
      <c r="O50" s="28">
        <f t="shared" si="2"/>
        <v>31988.076768982148</v>
      </c>
      <c r="P50" s="29"/>
    </row>
    <row r="51" spans="1:16">
      <c r="A51" s="11" t="s">
        <v>94</v>
      </c>
      <c r="B51" s="35" t="str">
        <f>IF([1]Inputs!B51="","",[1]Inputs!B51)</f>
        <v/>
      </c>
      <c r="C51" s="35" t="str">
        <f>IF([1]Inputs!C51="","",[1]Inputs!C51)</f>
        <v/>
      </c>
      <c r="D51" s="35"/>
      <c r="E51" s="35">
        <f t="shared" ref="E51:O51" si="3">SUM(E34:E50)</f>
        <v>0</v>
      </c>
      <c r="F51" s="35">
        <f t="shared" si="3"/>
        <v>0</v>
      </c>
      <c r="G51" s="35">
        <f t="shared" si="3"/>
        <v>1340852.9814600002</v>
      </c>
      <c r="H51" s="35">
        <f t="shared" si="3"/>
        <v>4940748.6243142216</v>
      </c>
      <c r="I51" s="35">
        <f t="shared" si="3"/>
        <v>5566851.8728915136</v>
      </c>
      <c r="J51" s="35">
        <f t="shared" si="3"/>
        <v>7871209.6239999998</v>
      </c>
      <c r="K51" s="35">
        <f t="shared" si="3"/>
        <v>8472817.5621000007</v>
      </c>
      <c r="L51" s="35">
        <f t="shared" si="3"/>
        <v>8410911.6884000003</v>
      </c>
      <c r="M51" s="35">
        <f t="shared" si="3"/>
        <v>8693436.9268000014</v>
      </c>
      <c r="N51" s="35">
        <f t="shared" si="3"/>
        <v>7980737.3207</v>
      </c>
      <c r="O51" s="35">
        <f t="shared" si="3"/>
        <v>53277566.600665726</v>
      </c>
      <c r="P51" s="35"/>
    </row>
    <row r="53" spans="1:16">
      <c r="A53" s="11" t="s">
        <v>95</v>
      </c>
      <c r="B53" s="35"/>
      <c r="C53" s="35"/>
      <c r="D53" s="35"/>
      <c r="E53" s="35">
        <f t="shared" ref="E53:O53" si="4">+E31+E51</f>
        <v>0</v>
      </c>
      <c r="F53" s="35">
        <f t="shared" si="4"/>
        <v>11770500</v>
      </c>
      <c r="G53" s="35">
        <f t="shared" si="4"/>
        <v>7589321.58146</v>
      </c>
      <c r="H53" s="35">
        <f t="shared" si="4"/>
        <v>45770680.624314211</v>
      </c>
      <c r="I53" s="35">
        <f t="shared" si="4"/>
        <v>56728713.698311798</v>
      </c>
      <c r="J53" s="35">
        <f t="shared" si="4"/>
        <v>65864109.623999998</v>
      </c>
      <c r="K53" s="35">
        <f t="shared" si="4"/>
        <v>62175067.562100001</v>
      </c>
      <c r="L53" s="35">
        <f t="shared" si="4"/>
        <v>65073161.6884</v>
      </c>
      <c r="M53" s="35">
        <f t="shared" si="4"/>
        <v>57033902.926799998</v>
      </c>
      <c r="N53" s="35">
        <f t="shared" si="4"/>
        <v>54083017.320699997</v>
      </c>
      <c r="O53" s="35">
        <f t="shared" si="4"/>
        <v>420088475.02608603</v>
      </c>
      <c r="P53" s="35"/>
    </row>
    <row r="55" spans="1:16">
      <c r="A55" s="9" t="s">
        <v>96</v>
      </c>
      <c r="F55" s="33">
        <f>F53</f>
        <v>11770500</v>
      </c>
      <c r="G55" s="33">
        <f>G53+F55</f>
        <v>19359821.581459999</v>
      </c>
      <c r="H55" s="33">
        <f t="shared" ref="H55:N55" si="5">H53+G55</f>
        <v>65130502.20577421</v>
      </c>
      <c r="I55" s="33">
        <f t="shared" si="5"/>
        <v>121859215.90408601</v>
      </c>
      <c r="J55" s="33">
        <f t="shared" si="5"/>
        <v>187723325.52808601</v>
      </c>
      <c r="K55" s="33">
        <f t="shared" si="5"/>
        <v>249898393.090186</v>
      </c>
      <c r="L55" s="33">
        <f t="shared" si="5"/>
        <v>314971554.77858603</v>
      </c>
      <c r="M55" s="33">
        <f t="shared" si="5"/>
        <v>372005457.70538604</v>
      </c>
      <c r="N55" s="33">
        <f t="shared" si="5"/>
        <v>426088475.02608603</v>
      </c>
    </row>
  </sheetData>
  <pageMargins left="0.2" right="0.2" top="0.75" bottom="0.75" header="0.3" footer="0.3"/>
  <pageSetup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customers B2011</vt:lpstr>
      <vt:lpstr>customer B2013A</vt:lpstr>
      <vt:lpstr>customers actual</vt:lpstr>
      <vt:lpstr>calendar retail kWh B2011</vt:lpstr>
      <vt:lpstr>calendar class kWh B2011</vt:lpstr>
      <vt:lpstr>calendar class kWh B2013A</vt:lpstr>
      <vt:lpstr>conservation B2013A</vt:lpstr>
      <vt:lpstr>conservation B2011</vt:lpstr>
      <vt:lpstr>Incr Mtr F'cast kWh Ratio Redux</vt:lpstr>
      <vt:lpstr>peak B2013A</vt:lpstr>
      <vt:lpstr>customers</vt:lpstr>
      <vt:lpstr>customers!Print_Area</vt:lpstr>
      <vt:lpstr>'peak B2013A'!Print_Area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cp:lastPrinted>2013-04-04T21:29:24Z</cp:lastPrinted>
  <dcterms:created xsi:type="dcterms:W3CDTF">2013-01-25T22:11:26Z</dcterms:created>
  <dcterms:modified xsi:type="dcterms:W3CDTF">2013-08-08T18:25:36Z</dcterms:modified>
</cp:coreProperties>
</file>